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6420" yWindow="-225" windowWidth="15480" windowHeight="11580" tabRatio="729"/>
  </bookViews>
  <sheets>
    <sheet name="Расчет (31-1910)" sheetId="10" r:id="rId1"/>
    <sheet name="НМЦ лота (31-1910)" sheetId="12" r:id="rId2"/>
    <sheet name="Базовые (31-1910)" sheetId="6" r:id="rId3"/>
    <sheet name="Текущие (31-1910)" sheetId="7" r:id="rId4"/>
  </sheets>
  <externalReferences>
    <externalReference r:id="rId5"/>
  </externalReferences>
  <definedNames>
    <definedName name="_xlnm.Print_Area" localSheetId="2">'Базовые (31-1910)'!$A$1:$H$71</definedName>
    <definedName name="_xlnm.Print_Area" localSheetId="0">'Расчет (31-1910)'!$A$1:$R$55,'Расчет (31-1910)'!$T$35:$AM$45</definedName>
    <definedName name="_xlnm.Print_Area" localSheetId="3">'Текущие (31-1910)'!$A:$H</definedName>
  </definedNames>
  <calcPr calcId="145621"/>
</workbook>
</file>

<file path=xl/calcChain.xml><?xml version="1.0" encoding="utf-8"?>
<calcChain xmlns="http://schemas.openxmlformats.org/spreadsheetml/2006/main">
  <c r="G33" i="12" l="1"/>
  <c r="H33" i="12" s="1"/>
  <c r="G32" i="12"/>
  <c r="H23" i="12"/>
  <c r="H22" i="12"/>
  <c r="H21" i="12"/>
  <c r="H20" i="12"/>
  <c r="H19" i="12"/>
  <c r="H18" i="12"/>
  <c r="G17" i="12"/>
  <c r="F17" i="12"/>
  <c r="F39" i="12" s="1"/>
  <c r="E17" i="12"/>
  <c r="D17" i="12"/>
  <c r="H17" i="12" s="1"/>
  <c r="G16" i="12"/>
  <c r="F16" i="12"/>
  <c r="F38" i="12" s="1"/>
  <c r="E16" i="12"/>
  <c r="D16" i="12"/>
  <c r="G15" i="12"/>
  <c r="G34" i="12" s="1"/>
  <c r="F15" i="12"/>
  <c r="F37" i="12" s="1"/>
  <c r="E15" i="12"/>
  <c r="E25" i="12" s="1"/>
  <c r="D15" i="12"/>
  <c r="D25" i="12" s="1"/>
  <c r="H25" i="12" s="1"/>
  <c r="H13" i="12"/>
  <c r="G38" i="12" l="1"/>
  <c r="D27" i="12"/>
  <c r="E26" i="12"/>
  <c r="G35" i="12"/>
  <c r="G36" i="12" s="1"/>
  <c r="E29" i="12"/>
  <c r="E37" i="12"/>
  <c r="G39" i="12"/>
  <c r="H15" i="12"/>
  <c r="D26" i="12"/>
  <c r="E27" i="12"/>
  <c r="H27" i="12" s="1"/>
  <c r="D31" i="12"/>
  <c r="D39" i="12" s="1"/>
  <c r="H32" i="12"/>
  <c r="G44" i="12"/>
  <c r="G46" i="12" s="1"/>
  <c r="H16" i="12"/>
  <c r="F34" i="12"/>
  <c r="G37" i="12"/>
  <c r="D29" i="12"/>
  <c r="H29" i="12" s="1"/>
  <c r="E30" i="12" l="1"/>
  <c r="E38" i="12" s="1"/>
  <c r="E44" i="12" s="1"/>
  <c r="E46" i="12" s="1"/>
  <c r="E31" i="12"/>
  <c r="E39" i="12" s="1"/>
  <c r="H39" i="12" s="1"/>
  <c r="H26" i="12"/>
  <c r="D30" i="12"/>
  <c r="D34" i="12" s="1"/>
  <c r="F35" i="12"/>
  <c r="F36" i="12" s="1"/>
  <c r="F44" i="12" s="1"/>
  <c r="F46" i="12" s="1"/>
  <c r="H31" i="12"/>
  <c r="D37" i="12"/>
  <c r="E34" i="12" l="1"/>
  <c r="D35" i="12"/>
  <c r="D36" i="12" s="1"/>
  <c r="H34" i="12"/>
  <c r="H37" i="12"/>
  <c r="H30" i="12"/>
  <c r="D38" i="12"/>
  <c r="H38" i="12" s="1"/>
  <c r="E35" i="12"/>
  <c r="E36" i="12" s="1"/>
  <c r="D44" i="12" l="1"/>
  <c r="D46" i="12" s="1"/>
  <c r="H46" i="12" s="1"/>
  <c r="H44" i="12"/>
  <c r="H35" i="12"/>
  <c r="H36" i="12"/>
  <c r="K38" i="10" l="1"/>
  <c r="J38" i="10"/>
  <c r="I38" i="10"/>
  <c r="F38" i="10"/>
  <c r="E38" i="10"/>
  <c r="D38" i="10"/>
  <c r="L37" i="10"/>
  <c r="M37" i="10" s="1"/>
  <c r="G37" i="10"/>
  <c r="H37" i="10" s="1"/>
  <c r="K34" i="10"/>
  <c r="J34" i="10"/>
  <c r="I34" i="10"/>
  <c r="F34" i="10"/>
  <c r="E34" i="10"/>
  <c r="D34" i="10"/>
  <c r="K29" i="10"/>
  <c r="F29" i="10"/>
  <c r="L28" i="10"/>
  <c r="M28" i="10" s="1"/>
  <c r="G28" i="10"/>
  <c r="H28" i="10" s="1"/>
  <c r="L23" i="10"/>
  <c r="K23" i="10"/>
  <c r="F23" i="10"/>
  <c r="L18" i="10"/>
  <c r="Q18" i="10" s="1"/>
  <c r="K18" i="10"/>
  <c r="P18" i="10" s="1"/>
  <c r="J18" i="10"/>
  <c r="O18" i="10" s="1"/>
  <c r="I18" i="10"/>
  <c r="N18" i="10" s="1"/>
  <c r="G18" i="10"/>
  <c r="F18" i="10"/>
  <c r="E18" i="10"/>
  <c r="D18" i="10"/>
  <c r="L17" i="10"/>
  <c r="Q17" i="10" s="1"/>
  <c r="Q19" i="10" s="1"/>
  <c r="Q20" i="10" s="1"/>
  <c r="K17" i="10"/>
  <c r="P17" i="10" s="1"/>
  <c r="P19" i="10" s="1"/>
  <c r="P20" i="10" s="1"/>
  <c r="J17" i="10"/>
  <c r="O17" i="10" s="1"/>
  <c r="I17" i="10"/>
  <c r="N17" i="10" s="1"/>
  <c r="G17" i="10"/>
  <c r="F17" i="10"/>
  <c r="E17" i="10"/>
  <c r="D17" i="10"/>
  <c r="L16" i="10"/>
  <c r="L19" i="10" s="1"/>
  <c r="K16" i="10"/>
  <c r="J16" i="10"/>
  <c r="I16" i="10"/>
  <c r="G16" i="10"/>
  <c r="G19" i="10" s="1"/>
  <c r="G24" i="10" s="1"/>
  <c r="F16" i="10"/>
  <c r="E16" i="10"/>
  <c r="D16" i="10"/>
  <c r="D19" i="10" s="1"/>
  <c r="J26" i="10" l="1"/>
  <c r="J29" i="10" s="1"/>
  <c r="O16" i="10"/>
  <c r="O19" i="10" s="1"/>
  <c r="O20" i="10" s="1"/>
  <c r="I26" i="10"/>
  <c r="I29" i="10" s="1"/>
  <c r="N16" i="10"/>
  <c r="R16" i="10" s="1"/>
  <c r="R17" i="10"/>
  <c r="R18" i="10"/>
  <c r="J19" i="10"/>
  <c r="J20" i="10" s="1"/>
  <c r="J22" i="10" s="1"/>
  <c r="J23" i="10" s="1"/>
  <c r="J24" i="10" s="1"/>
  <c r="J30" i="10" s="1"/>
  <c r="J35" i="10" s="1"/>
  <c r="J39" i="10" s="1"/>
  <c r="H17" i="10"/>
  <c r="M17" i="10"/>
  <c r="G38" i="10"/>
  <c r="H38" i="10" s="1"/>
  <c r="E26" i="10"/>
  <c r="E29" i="10" s="1"/>
  <c r="F19" i="10"/>
  <c r="F20" i="10" s="1"/>
  <c r="D26" i="10"/>
  <c r="D29" i="10" s="1"/>
  <c r="L20" i="10"/>
  <c r="L24" i="10"/>
  <c r="D20" i="10"/>
  <c r="H18" i="10"/>
  <c r="M18" i="10"/>
  <c r="E19" i="10"/>
  <c r="K19" i="10"/>
  <c r="F24" i="10"/>
  <c r="F30" i="10" s="1"/>
  <c r="F35" i="10" s="1"/>
  <c r="F39" i="10" s="1"/>
  <c r="I19" i="10"/>
  <c r="M26" i="10"/>
  <c r="G20" i="10"/>
  <c r="H16" i="10"/>
  <c r="M16" i="10"/>
  <c r="L38" i="10"/>
  <c r="M38" i="10" s="1"/>
  <c r="H26" i="10" l="1"/>
  <c r="N19" i="10"/>
  <c r="J41" i="10"/>
  <c r="J42" i="10" s="1"/>
  <c r="J45" i="10" s="1"/>
  <c r="D22" i="10"/>
  <c r="K24" i="10"/>
  <c r="K30" i="10" s="1"/>
  <c r="K35" i="10" s="1"/>
  <c r="K39" i="10" s="1"/>
  <c r="K20" i="10"/>
  <c r="F41" i="10"/>
  <c r="F42" i="10" s="1"/>
  <c r="F45" i="10" s="1"/>
  <c r="E20" i="10"/>
  <c r="E22" i="10" s="1"/>
  <c r="E23" i="10" s="1"/>
  <c r="E24" i="10" s="1"/>
  <c r="E30" i="10" s="1"/>
  <c r="E35" i="10" s="1"/>
  <c r="E39" i="10" s="1"/>
  <c r="I20" i="10"/>
  <c r="M19" i="10"/>
  <c r="H19" i="10"/>
  <c r="N20" i="10" l="1"/>
  <c r="R20" i="10" s="1"/>
  <c r="R19" i="10"/>
  <c r="H20" i="10"/>
  <c r="F46" i="10"/>
  <c r="F47" i="10" s="1"/>
  <c r="I22" i="10"/>
  <c r="M20" i="10"/>
  <c r="J46" i="10"/>
  <c r="J47" i="10"/>
  <c r="D23" i="10"/>
  <c r="H22" i="10"/>
  <c r="E41" i="10"/>
  <c r="E42" i="10"/>
  <c r="E45" i="10" s="1"/>
  <c r="K41" i="10"/>
  <c r="K42" i="10" s="1"/>
  <c r="K45" i="10" s="1"/>
  <c r="K46" i="10" l="1"/>
  <c r="K47" i="10" s="1"/>
  <c r="I23" i="10"/>
  <c r="M22" i="10"/>
  <c r="H23" i="10"/>
  <c r="D24" i="10"/>
  <c r="E46" i="10"/>
  <c r="E47" i="10" s="1"/>
  <c r="D30" i="10" l="1"/>
  <c r="G27" i="10"/>
  <c r="H24" i="10"/>
  <c r="M23" i="10"/>
  <c r="I24" i="10"/>
  <c r="D35" i="10" l="1"/>
  <c r="H27" i="10"/>
  <c r="G29" i="10"/>
  <c r="M24" i="10"/>
  <c r="I30" i="10"/>
  <c r="L27" i="10"/>
  <c r="H29" i="10" l="1"/>
  <c r="G30" i="10"/>
  <c r="L29" i="10"/>
  <c r="M27" i="10"/>
  <c r="I35" i="10"/>
  <c r="D39" i="10"/>
  <c r="D41" i="10" l="1"/>
  <c r="D42" i="10" s="1"/>
  <c r="L30" i="10"/>
  <c r="M29" i="10"/>
  <c r="H30" i="10"/>
  <c r="I39" i="10"/>
  <c r="D45" i="10" l="1"/>
  <c r="I41" i="10"/>
  <c r="M30" i="10"/>
  <c r="G33" i="10"/>
  <c r="H33" i="10" s="1"/>
  <c r="G32" i="10"/>
  <c r="L32" i="10" l="1"/>
  <c r="L33" i="10"/>
  <c r="M33" i="10" s="1"/>
  <c r="D46" i="10"/>
  <c r="H32" i="10"/>
  <c r="G34" i="10"/>
  <c r="I42" i="10"/>
  <c r="H34" i="10" l="1"/>
  <c r="G35" i="10"/>
  <c r="I45" i="10"/>
  <c r="D47" i="10"/>
  <c r="L34" i="10"/>
  <c r="M32" i="10"/>
  <c r="I46" i="10" l="1"/>
  <c r="G39" i="10"/>
  <c r="H35" i="10"/>
  <c r="M34" i="10"/>
  <c r="L35" i="10"/>
  <c r="L39" i="10" l="1"/>
  <c r="M35" i="10"/>
  <c r="G42" i="10"/>
  <c r="G41" i="10"/>
  <c r="H41" i="10" s="1"/>
  <c r="H39" i="10"/>
  <c r="I47" i="10"/>
  <c r="G45" i="10" l="1"/>
  <c r="H42" i="10"/>
  <c r="L41" i="10"/>
  <c r="M41" i="10" s="1"/>
  <c r="M39" i="10"/>
  <c r="L42" i="10" l="1"/>
  <c r="G46" i="10"/>
  <c r="H46" i="10" s="1"/>
  <c r="G47" i="10"/>
  <c r="H47" i="10" s="1"/>
  <c r="H45" i="10"/>
  <c r="L45" i="10"/>
  <c r="M42" i="10"/>
  <c r="L46" i="10" l="1"/>
  <c r="M46" i="10" s="1"/>
  <c r="M45" i="10"/>
  <c r="L47" i="10" l="1"/>
  <c r="M47" i="10" s="1"/>
  <c r="G47" i="12" l="1"/>
  <c r="G48" i="12" s="1"/>
  <c r="P29" i="10" l="1"/>
  <c r="Q23" i="10"/>
  <c r="Z45" i="10"/>
  <c r="AQ45" i="10"/>
  <c r="AP45" i="10"/>
  <c r="AK45" i="10"/>
  <c r="P38" i="10"/>
  <c r="O38" i="10"/>
  <c r="N38" i="10"/>
  <c r="P34" i="10"/>
  <c r="O34" i="10"/>
  <c r="N34" i="10"/>
  <c r="P23" i="10"/>
  <c r="Q28" i="10" l="1"/>
  <c r="R28" i="10" s="1"/>
  <c r="F47" i="12"/>
  <c r="F48" i="12" s="1"/>
  <c r="P24" i="10"/>
  <c r="P30" i="10" s="1"/>
  <c r="P35" i="10" s="1"/>
  <c r="P39" i="10" s="1"/>
  <c r="Q24" i="10"/>
  <c r="Q38" i="10"/>
  <c r="R38" i="10" s="1"/>
  <c r="AE45" i="10" s="1"/>
  <c r="AJ45" i="10" s="1"/>
  <c r="U45" i="10"/>
  <c r="O26" i="10" l="1"/>
  <c r="O29" i="10" s="1"/>
  <c r="E47" i="12"/>
  <c r="E48" i="12" s="1"/>
  <c r="N26" i="10"/>
  <c r="N29" i="10" s="1"/>
  <c r="R37" i="10"/>
  <c r="V36" i="10" s="1"/>
  <c r="V35" i="10" s="1"/>
  <c r="P41" i="10"/>
  <c r="P42" i="10" s="1"/>
  <c r="P43" i="10" s="1"/>
  <c r="O22" i="10" l="1"/>
  <c r="O23" i="10" s="1"/>
  <c r="O24" i="10" s="1"/>
  <c r="V45" i="10"/>
  <c r="AF45" i="10"/>
  <c r="P45" i="10"/>
  <c r="N22" i="10" l="1"/>
  <c r="AA45" i="10"/>
  <c r="P46" i="10"/>
  <c r="P47" i="10" s="1"/>
  <c r="N23" i="10" l="1"/>
  <c r="R22" i="10"/>
  <c r="R26" i="10"/>
  <c r="O30" i="10"/>
  <c r="O35" i="10" s="1"/>
  <c r="O39" i="10" s="1"/>
  <c r="D47" i="12" l="1"/>
  <c r="H47" i="12" s="1"/>
  <c r="R23" i="10"/>
  <c r="N24" i="10"/>
  <c r="O41" i="10"/>
  <c r="O42" i="10" s="1"/>
  <c r="O43" i="10" l="1"/>
  <c r="O45" i="10" s="1"/>
  <c r="O46" i="10" s="1"/>
  <c r="O47" i="10" s="1"/>
  <c r="D48" i="12"/>
  <c r="H48" i="12" s="1"/>
  <c r="Q29" i="10"/>
  <c r="R29" i="10" s="1"/>
  <c r="R24" i="10"/>
  <c r="N30" i="10"/>
  <c r="N35" i="10" s="1"/>
  <c r="N39" i="10" s="1"/>
  <c r="N41" i="10" s="1"/>
  <c r="Q30" i="10" l="1"/>
  <c r="R30" i="10" s="1"/>
  <c r="R27" i="10"/>
  <c r="N42" i="10"/>
  <c r="N43" i="10" s="1"/>
  <c r="Q32" i="10" l="1"/>
  <c r="Q33" i="10"/>
  <c r="R33" i="10" s="1"/>
  <c r="W45" i="10" l="1"/>
  <c r="Q34" i="10"/>
  <c r="R32" i="10"/>
  <c r="N45" i="10"/>
  <c r="AG45" i="10"/>
  <c r="AL45" i="10" s="1"/>
  <c r="W40" i="10" l="1"/>
  <c r="V40" i="10"/>
  <c r="R34" i="10"/>
  <c r="Q35" i="10"/>
  <c r="N46" i="10"/>
  <c r="N47" i="10" s="1"/>
  <c r="AB45" i="10"/>
  <c r="Q39" i="10" l="1"/>
  <c r="R35" i="10"/>
  <c r="Q41" i="10" l="1"/>
  <c r="R41" i="10" s="1"/>
  <c r="R39" i="10"/>
  <c r="Q42" i="10" l="1"/>
  <c r="Q43" i="10" s="1"/>
  <c r="N51" i="10"/>
  <c r="T45" i="10"/>
  <c r="X45" i="10" s="1"/>
  <c r="R42" i="10" l="1"/>
  <c r="Y45" i="10"/>
  <c r="AC45" i="10" s="1"/>
  <c r="Q45" i="10"/>
  <c r="R43" i="10"/>
  <c r="Q46" i="10" l="1"/>
  <c r="R46" i="10" s="1"/>
  <c r="R45" i="10"/>
  <c r="N52" i="10"/>
  <c r="AD45" i="10"/>
  <c r="AH45" i="10" s="1"/>
  <c r="AI45" i="10" l="1"/>
  <c r="AM45" i="10" s="1"/>
  <c r="V38" i="10"/>
  <c r="Q47" i="10"/>
  <c r="R47" i="10" s="1"/>
  <c r="AN45" i="10" l="1"/>
  <c r="AR45" i="10" s="1"/>
  <c r="V39" i="10" l="1"/>
  <c r="V41" i="10" s="1"/>
</calcChain>
</file>

<file path=xl/sharedStrings.xml><?xml version="1.0" encoding="utf-8"?>
<sst xmlns="http://schemas.openxmlformats.org/spreadsheetml/2006/main" count="373" uniqueCount="199">
  <si>
    <t>"УТВЕРЖДАЮ"</t>
  </si>
  <si>
    <t>№
п/п</t>
  </si>
  <si>
    <t>Номера смет и расчетов</t>
  </si>
  <si>
    <t>Наименование работ и затрат</t>
  </si>
  <si>
    <t>БЛОК 2
Сметная стоимость строительства  
в ценах на 01.01.2000 года</t>
  </si>
  <si>
    <t>строительных работ</t>
  </si>
  <si>
    <t>монтажных работ</t>
  </si>
  <si>
    <t>оборудова-
ния, мебели и инвентаря</t>
  </si>
  <si>
    <t>прочих затрат</t>
  </si>
  <si>
    <t>Общая сметная стоимость</t>
  </si>
  <si>
    <t>Глава 1. Подготовка территории строительства</t>
  </si>
  <si>
    <t>ИТОГО ПО ГЛАВЕ 1</t>
  </si>
  <si>
    <t>Глава 2. Основные объекты строительства</t>
  </si>
  <si>
    <t/>
  </si>
  <si>
    <t>Глава 8. Временные здания и сооружения</t>
  </si>
  <si>
    <t>ИТОГО ПО ГЛАВЕ 8</t>
  </si>
  <si>
    <t>ИТОГО ПО ГЛАВАМ 1-8</t>
  </si>
  <si>
    <t>Глава 9. Прочие работы и затраты</t>
  </si>
  <si>
    <t>ИТОГО ПО ГЛАВЕ 9</t>
  </si>
  <si>
    <t>ИТОГО ПО ГЛАВАМ 1- 9</t>
  </si>
  <si>
    <t>Глава 10.Содержание службы заказчика.Строительный контроль.</t>
  </si>
  <si>
    <t>ИТОГО ПО ГЛАВЕ 10</t>
  </si>
  <si>
    <t>ИТОГО ПО ГЛАВАМ 1- 10</t>
  </si>
  <si>
    <t>ИТОГО ПО ГЛАВЕ 12</t>
  </si>
  <si>
    <t>ИТОГО ПО ГЛАВАМ 1- 12</t>
  </si>
  <si>
    <t>ИТОГО</t>
  </si>
  <si>
    <t>ВСЕГО БЕЗ НДС</t>
  </si>
  <si>
    <t>ИТОГО ПО СВОДНОМ СМЕТНОМУ РАСЧЕТУ</t>
  </si>
  <si>
    <t>"СОГЛАСОВАНО"</t>
  </si>
  <si>
    <t>ТЫС. РУБЛЕЙ без НДС</t>
  </si>
  <si>
    <t>С учетом снижения 30%</t>
  </si>
  <si>
    <t>объем квл</t>
  </si>
  <si>
    <t>ЛОТ (СМР)</t>
  </si>
  <si>
    <t>зарплата</t>
  </si>
  <si>
    <t>прочие</t>
  </si>
  <si>
    <t>в т.ч.</t>
  </si>
  <si>
    <t>Плановая стоимость объекта в прогнозных ценах года окончания строительства, без НДС</t>
  </si>
  <si>
    <t>Плановая стоимость объекта с учетом снижения инвестиционных затрат, без НДС</t>
  </si>
  <si>
    <t>ПИР</t>
  </si>
  <si>
    <t xml:space="preserve">Оборудование </t>
  </si>
  <si>
    <t>СМР</t>
  </si>
  <si>
    <t>Прочие затраты</t>
  </si>
  <si>
    <t>Номера сметных расчетов и смет</t>
  </si>
  <si>
    <t>Наименование глав, объектов, работ и затрат</t>
  </si>
  <si>
    <t>Сметная стоимость, тыс. руб.</t>
  </si>
  <si>
    <t>Глава 5. Объекты транспортного хозяйства и связи</t>
  </si>
  <si>
    <t>Глава 6. Наружные сети и сооружения водоснабжения, канализации, теплоснабжения и газоснабжения</t>
  </si>
  <si>
    <t>Глава 7. Благоустройство и озеленение территории</t>
  </si>
  <si>
    <t>ГСН 81-05-01-2001</t>
  </si>
  <si>
    <t>ГСН 81-05-02-2001</t>
  </si>
  <si>
    <t>ИТОГО ПО ГЛАВАМ 1- 9, в том числе</t>
  </si>
  <si>
    <t>МДС 81-35.2004,                прил.8, п.12.3</t>
  </si>
  <si>
    <t>Непредвиденные работы и затраты  (1,5%)</t>
  </si>
  <si>
    <t>ИТОГО с непредвиденными</t>
  </si>
  <si>
    <t>Всего по сводной таблице в текущих (прогнозных) ценах с учетом снижения затрат, с НДС</t>
  </si>
  <si>
    <t>"СОГЛАСОВАНО":</t>
  </si>
  <si>
    <t xml:space="preserve">Составил: </t>
  </si>
  <si>
    <t>Е.Г. Пирковская</t>
  </si>
  <si>
    <t>Утверждённая сметная стоимость строительства в текущих ценах, без НДС</t>
  </si>
  <si>
    <t>Утверждённая сметная стоимость строительства в базовых ценах, без НДС</t>
  </si>
  <si>
    <t>КВЛ на 2017г.</t>
  </si>
  <si>
    <t>Освоение всего по видам работ</t>
  </si>
  <si>
    <t>Заместитель директора
по инвестиционной деятельности
филиала ПАО "МРСК Северо-Запада" "Комиэнерго"</t>
  </si>
  <si>
    <t>тыс. руб.</t>
  </si>
  <si>
    <t>(ссылка на документ об утверждении)</t>
  </si>
  <si>
    <t>СВОДНЫЙ СМЕТНЫЙ РАСЧЕТ СТОИМОСТИ СТРОИТЕЛЬСТВА</t>
  </si>
  <si>
    <t xml:space="preserve">Проверил:                                                                                               А.М.Запрягаев      </t>
  </si>
  <si>
    <t>Приказ "Комиэнерго"№265 от 05.05.2017</t>
  </si>
  <si>
    <t>А.А. Воронов</t>
  </si>
  <si>
    <t>/А.А. Воронов/</t>
  </si>
  <si>
    <t>______________________________ /В.Ю.Размыслов/</t>
  </si>
  <si>
    <t>Утвержденная сметная стоимость  строительства объекта  (в ценах 3 квартала 2018)</t>
  </si>
  <si>
    <t>НДС 20%</t>
  </si>
  <si>
    <t>Локальная смета №1</t>
  </si>
  <si>
    <t>Непредвиденные работы и затраты  3%</t>
  </si>
  <si>
    <t>2020 год</t>
  </si>
  <si>
    <t>2017 год</t>
  </si>
  <si>
    <t>%</t>
  </si>
  <si>
    <t>Ведущий инженер</t>
  </si>
  <si>
    <t xml:space="preserve">Проверил: </t>
  </si>
  <si>
    <t>&lt;  *_*  &gt;</t>
  </si>
  <si>
    <t>ПК РИК (вер.1.3.150609) тел./факс (495) 347-33-01</t>
  </si>
  <si>
    <t>Сводн.см.расч.</t>
  </si>
  <si>
    <t>Форма № 1</t>
  </si>
  <si>
    <t>Заказчик</t>
  </si>
  <si>
    <t>«Утвержден»</t>
  </si>
  <si>
    <t>«____»___________ 20___г.</t>
  </si>
  <si>
    <t>Сводный сметный расчет в сумме</t>
  </si>
  <si>
    <t>В том числе возвратных сумм</t>
  </si>
  <si>
    <t>Составлен в базовых ценах на 2000 год</t>
  </si>
  <si>
    <t>Номер по порядку</t>
  </si>
  <si>
    <t>Номера сметных расчетов и смет, Обоснование</t>
  </si>
  <si>
    <t>Сметная стоимость, тыс.руб.</t>
  </si>
  <si>
    <t>Общая сметная стоимость, тыс.руб.</t>
  </si>
  <si>
    <t>оборудования, мебели, инвентаря</t>
  </si>
  <si>
    <t>Глава 1.</t>
  </si>
  <si>
    <t>ПОДГОТОВКА ТЕРРИТОРИИ СТРОИТЕЛЬСТВА</t>
  </si>
  <si>
    <t>РАСЧЕТ на основ.сб.цен на изыск.раб.</t>
  </si>
  <si>
    <t>ЗАТРАТЫ НА ВЫНОС В НАТУРУ ОСЕЙ СООРУЖЕНИЙ</t>
  </si>
  <si>
    <t>РАСЧЕТ</t>
  </si>
  <si>
    <t>ЗАТРАТЫ ПО ОТВОДУ ЗЕМЕЛЬНОГО УЧАСТКА</t>
  </si>
  <si>
    <t>ИТОГО ПО ГЛАВЕ 1:</t>
  </si>
  <si>
    <t>Глава 4.</t>
  </si>
  <si>
    <t>ОБЬЕКТЫ ЭНЕРГЕТИЧЕСКОГО ХОЗЯЙСТВА</t>
  </si>
  <si>
    <t>КЛ 10 кВ (времен.2,5%, зимн.3,19%)</t>
  </si>
  <si>
    <t>2КТП 10/0,4 кВ (времен.2,5%, зимн. 3,52%)</t>
  </si>
  <si>
    <t>ВЛЗ 10кВ (времен. 2,5%, зимн. 3,19%)</t>
  </si>
  <si>
    <t>ИТОГО ПО ГЛАВЕ 4:</t>
  </si>
  <si>
    <t>ИТОГО ПО ГЛАВАМ 1 - 7:</t>
  </si>
  <si>
    <t>Глава 8.</t>
  </si>
  <si>
    <t>ВРЕМЕННЫЕ ЗДАНИЯ И СООРУЖЕНИЯ</t>
  </si>
  <si>
    <t>СРЕДСТВА НА ВОЗВЕДЕНИЕ, РАЗБОРКУ ВРЕМЕННЫХ ЗДАНИЙ,СООРУЖЕНИЙ</t>
  </si>
  <si>
    <t>ИТОГО ПО ГЛАВЕ 8:</t>
  </si>
  <si>
    <t>ИТОГО ПО ГЛАВАМ 1 - 8:</t>
  </si>
  <si>
    <t>В ТОМ ЧИСЛЕ СТPОИТЕЛЬНО-МОНТАЖНЫХ PАБОТ (k=1)</t>
  </si>
  <si>
    <t>Глава 9.</t>
  </si>
  <si>
    <t>ПРОЧИЕ РАБОТЫ И ЗАТРАТЫ</t>
  </si>
  <si>
    <t>ВОЗМЕЩЕНИЕ ДОПОЛНИТЕЛЬНЫХ ЗАТРАТ ПРИ ПРОИЗВОДСТВЕ СТРОИТЕЛЬНО-МОНТАЖНЫХ РАБОТ В ЗИМНЕЕ ВРЕМЯ</t>
  </si>
  <si>
    <t>П-мо М.Тр.Р.Ф.,Госстр. Р.Ф.от10.10.91№ 1336-ВК/1-Д</t>
  </si>
  <si>
    <t>ЗАТРАТЫ,СВЯЗАННЫЕ С ПРЕМИРОВАНИЕМ ЗА ВВОД ПОСТРОЕННЫХ ОБЪЕКТОВ   (%= 2.7)</t>
  </si>
  <si>
    <t>СМЕТА,П. ГС.РФ от27.10.03 № НК-6848/10</t>
  </si>
  <si>
    <t>ЗАТРАТЫ НА ПРОВЕДЕНИЕ ПУСКОНАЛАДОЧНЫХ РАБОТ</t>
  </si>
  <si>
    <t>ПНР</t>
  </si>
  <si>
    <t>ИТОГО ПО ГЛАВЕ 9:</t>
  </si>
  <si>
    <t>ИТОГО ПО ГЛАВАМ 1 - 9:</t>
  </si>
  <si>
    <t>Глава 10.</t>
  </si>
  <si>
    <t>СОДЕРЖАНИЕ ДИРЕКЦИИ (ТЕХНИЧЕСКИЙ НАДЗОР)</t>
  </si>
  <si>
    <t>СТРОИТЕЛЬНЫЙ КОНТРОЛЬ (%=2.14)</t>
  </si>
  <si>
    <t>CОДЕРЖАНИЕ СЛУЖБЫ ЗАКАЗЧИКА-ЗАСТРОЙЩИКА, ЗА ИСКЛЮЧЕНИЕМ СТРОИТЕЛЬНОГО КОНТРОЛЯ  (%=3.73)</t>
  </si>
  <si>
    <t>ИТОГО ПО ГЛАВЕ 10:</t>
  </si>
  <si>
    <t>Глава 12.</t>
  </si>
  <si>
    <t>ПРОЕКТНЫЕ И ИЗЫСКАТЕЛЬСКИЕ РАБОТЫ</t>
  </si>
  <si>
    <t>СМЕТА</t>
  </si>
  <si>
    <t>ПРОЕКТНЫЕ РАБОТЫ</t>
  </si>
  <si>
    <t>ИЗЫСКАТЕЛЬСКИЕ РАБОТЫ</t>
  </si>
  <si>
    <t>ИТОГО ПО ГЛАВЕ 12:</t>
  </si>
  <si>
    <t>ИТОГО ПО ГЛАВАМ 1 - 12:</t>
  </si>
  <si>
    <t>МДС 81-35.2004</t>
  </si>
  <si>
    <t>РЕЗЕРВ НА НЕПРЕДВИДЕННЫЕ РАБОТЫ И ЗАТРАТЫ (%=3)</t>
  </si>
  <si>
    <t>ВСЕГО ПО СВОДНОМУ СМЕТНОМУ РАСЧЕТУ :</t>
  </si>
  <si>
    <t>Главный инженер проекта</t>
  </si>
  <si>
    <t>(подпись, Ф.И.О.)</t>
  </si>
  <si>
    <t>Начальник</t>
  </si>
  <si>
    <t>Проектного</t>
  </si>
  <si>
    <t>отдела</t>
  </si>
  <si>
    <t>Бычков С.И.</t>
  </si>
  <si>
    <t>(наименование)</t>
  </si>
  <si>
    <t>Составил</t>
  </si>
  <si>
    <t xml:space="preserve">Скрипов Д.М. </t>
  </si>
  <si>
    <t>(должность, подпись, Ф.И.О.)</t>
  </si>
  <si>
    <t xml:space="preserve">&lt;  *_*  &gt; </t>
  </si>
  <si>
    <t>CTRL+SPACE</t>
  </si>
  <si>
    <t>Составлена в текущих ценах  четвертого квартала 2018 г.</t>
  </si>
  <si>
    <t>ГСН 81-05-02-2007</t>
  </si>
  <si>
    <t>Приказ "Комиэнерго"№182 от 19.04.2018</t>
  </si>
  <si>
    <t xml:space="preserve"> ¯\_(ツ)_/¯</t>
  </si>
  <si>
    <t>БЛОК 1
Утвержденная сметная стоимость  строительства объекта  (в ценах 4 квартала 2018)</t>
  </si>
  <si>
    <t>Глава 4. ОБЬЕКТЫ ЭНЕРГЕТИЧЕСКОГО ХОЗЯЙСТВА</t>
  </si>
  <si>
    <t>ИТОГО ПО ГЛАВЕ 4</t>
  </si>
  <si>
    <t>Итого по главам 1-4</t>
  </si>
  <si>
    <t>Глава 8. ВРЕМЕННЫЕ ЗДАНИЯ И СООРУЖЕНИЯ</t>
  </si>
  <si>
    <t>Глава 9. ПРОЧИЕ РАБОТЫ И ЗАТРАТЫ</t>
  </si>
  <si>
    <t>Глава 12. Проектные и изыскательские работы</t>
  </si>
  <si>
    <t xml:space="preserve">БЛОК 3                                                                                                   
Плановая стоимость объекта в прогнозных ценах 2019 года  относительно уровня 4 квартала 2017 года </t>
  </si>
  <si>
    <t>Составлен в базисных ценах 2001 года с пересчетом в текущие цены на 2019 год</t>
  </si>
  <si>
    <t>Индексы - дефляторы МЭР по строке "Капвложения" на 2019 год (указать период выпуска)</t>
  </si>
  <si>
    <t>Разработал:                                                                                             М.В. Шмотов</t>
  </si>
  <si>
    <t xml:space="preserve">Плановая стоимость объекта в прогнозных ценах 2019 года  относительно уровня 4 квартала 2017 года </t>
  </si>
  <si>
    <t>М.В. Шмотов</t>
  </si>
  <si>
    <t>Локальная смета №2</t>
  </si>
  <si>
    <t>Локальная смета №3</t>
  </si>
  <si>
    <t xml:space="preserve">КЛ 10 кВ </t>
  </si>
  <si>
    <t>2КТП 10/0,4 кВ</t>
  </si>
  <si>
    <t>ВЛЗ 10 кВ</t>
  </si>
  <si>
    <t>СРЕДСТВА НА ВОЗВЕДЕНИЕ, РАЗБОРКУ ВРЕМЕННЫХ ЗДАНИЙ,СООРУЖЕНИЙ (2,5%)</t>
  </si>
  <si>
    <t>ВОЗМЕЩЕНИЕ ДОПОЛНИТЕЛЬНЫХ ЗАТРАТ ПРИ ПРОИЗВОДСТВЕ СТРОИТЕЛЬНО-МОНТАЖНЫХ РАБОТ В ЗИМНЕЕ ВРЕМЯ (3,19; 3,52%)</t>
  </si>
  <si>
    <t xml:space="preserve"> /В.Ю. Размыслов/</t>
  </si>
  <si>
    <t>Подготовительные работы</t>
  </si>
  <si>
    <t>пусконалад</t>
  </si>
  <si>
    <t>Стоимость строительства в текущих ценах с учетом снижения в 2019 году</t>
  </si>
  <si>
    <t>Начальник отдела капитального строительства</t>
  </si>
  <si>
    <t>ведущий инженер СПС УКС</t>
  </si>
  <si>
    <t>КЛ 10 кВ  Затраты на временные здания и сооружения 2,5%</t>
  </si>
  <si>
    <t>2КТП 10/0,4 кВ Затраты на временные здания и сооружения 2,5%</t>
  </si>
  <si>
    <t>ВЛЗ 10 кВ кВ Затраты на временные здания и сооружения 2,5%</t>
  </si>
  <si>
    <t>Производство работ в зимнее время, КЛ 10 кВ %=3,19</t>
  </si>
  <si>
    <t>Производство работ в зимнее время, 2КТП 10/0,4 кВ %=3,52%</t>
  </si>
  <si>
    <t>Производство работ в зимнее время, ВЛЗ 10 кВ %=3,19</t>
  </si>
  <si>
    <t>ГСН-81-05-02-2007</t>
  </si>
  <si>
    <t>Пусконаладочные работы 2КТП 10/0,4 кВ</t>
  </si>
  <si>
    <t>Пусконаладочные работы ВЛЗ 10 кВ</t>
  </si>
  <si>
    <t>Индексы на 3 квартал 2019 года 
письмо Минстроя РФ  от 09.10.2019 № 3.38021-ЮГ/09  и от 04.10.2019 №37341-ДВ/09</t>
  </si>
  <si>
    <t>Стоимость строительства в ценах 3 квартала 2019 года</t>
  </si>
  <si>
    <t>С учетом индексов-дефляторов 2019</t>
  </si>
  <si>
    <t>Строительство КТП 10/0,4 кВ, КЛ 10 кВ от яч.8Д РУ 10 кВ ТП 10/0,4 кВ №512 «Детсад», КЛ 10 кВ от опоры №56/4 яч.11Д ПС 110/10 кВ «Визинга» в с. Визинга Сысольского района Республики Коми (СОШ c.Визинга, МБОУ Дог. № 56-00576Ю/19 от 17.06.2019)(КЛ 10 кВ - 0,184 км, ВЛ 10 кВ - 0,006 км, КТП 10/0,4 кВ - 2х0,4 МВА)</t>
  </si>
  <si>
    <t>009-55-2-03.31-1910 «Строительство КТП 10/0,4 кВ, КЛ 10 кВ от яч.8Д РУ 10 кВ ТП 10/0,4 кВ №512 «Детсад», КЛ 10 кВ от опоры №56/4 яч.11Д ПС 110/10 кВ «Визинга» в с. Визинга Сысольского района Республики Коми (СОШ c.Визинга, МБОУ Дог. № 56-00576Ю/19 от 17.06.2019)(КЛ 10 кВ - 0,184 км, ВЛ 10 кВ - 0,006 км, КТП 10/0,4 кВ - 2х0,4 МВА)»</t>
  </si>
  <si>
    <t>009-55-2-03.31-1910 Строительство КТП 10/0,4 кВ, КЛ 10 кВ от яч.8Д РУ 10 кВ ТП 10/0,4 кВ №512 «Детсад», КЛ 10 кВ от опоры №56/4 яч.11Д ПС 110/10 кВ «Визинга» в с. Визинга Сысольского района Республики Коми (СОШ c.Визинга, МБОУ Дог. № 56-00576Ю/19 от 17.06.2019)(КЛ 10 кВ - 0,184 км, ВЛ 10 кВ - 0,006 км, КТП 10/0,4 кВ - 2х0,4 МВА)</t>
  </si>
  <si>
    <t>Заместитель директора
по инвестиционной деятельности
филиала ПАО "МРСК Северо-Запада" в Республике Коми</t>
  </si>
  <si>
    <t>Начальник управления капитального строительства
филиала ПАО "МРСК Северо-Запада" в Республике Коми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</si>
</sst>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164" formatCode="0.000"/>
    <numFmt numFmtId="165" formatCode="#,##0.000"/>
    <numFmt numFmtId="166" formatCode="_-* #,##0_р_._-;\-* #,##0_р_._-;_-* &quot;-&quot;??_р_._-;_-@_-"/>
    <numFmt numFmtId="167" formatCode="#,##0.0000"/>
    <numFmt numFmtId="168" formatCode="#,##0.000_р_."/>
    <numFmt numFmtId="169" formatCode="#,##0.00000"/>
    <numFmt numFmtId="170" formatCode="#,##0.00_р_."/>
    <numFmt numFmtId="171" formatCode="#,##0.000000"/>
    <numFmt numFmtId="172" formatCode="General;\-General;"/>
    <numFmt numFmtId="173" formatCode="#,##0.###;\-#,##0.###;#\ ##"/>
    <numFmt numFmtId="174" formatCode="##0"/>
    <numFmt numFmtId="175" formatCode="#,##0.###;\-#,##0.###;#.0\ ##"/>
    <numFmt numFmtId="176" formatCode="0.00000"/>
  </numFmts>
  <fonts count="4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7"/>
      <color indexed="8"/>
      <name val="Arial"/>
      <family val="2"/>
      <charset val="204"/>
    </font>
    <font>
      <b/>
      <i/>
      <sz val="10"/>
      <color indexed="8"/>
      <name val="Times New Roman"/>
      <family val="1"/>
      <charset val="204"/>
    </font>
    <font>
      <sz val="10"/>
      <name val="Arial Cyr"/>
      <charset val="204"/>
    </font>
    <font>
      <sz val="9"/>
      <color indexed="8"/>
      <name val="Arial"/>
      <family val="2"/>
      <charset val="204"/>
    </font>
    <font>
      <sz val="9"/>
      <name val="Arial"/>
      <family val="2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indexed="8"/>
      <name val="Arial"/>
      <family val="2"/>
      <charset val="204"/>
    </font>
    <font>
      <b/>
      <sz val="9"/>
      <color indexed="8"/>
      <name val="Arial"/>
      <family val="2"/>
      <charset val="204"/>
    </font>
    <font>
      <b/>
      <sz val="10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Arial"/>
      <family val="2"/>
      <charset val="204"/>
    </font>
    <font>
      <sz val="8"/>
      <color indexed="8"/>
      <name val="Arial"/>
      <family val="2"/>
      <charset val="204"/>
    </font>
    <font>
      <b/>
      <sz val="8"/>
      <color indexed="8"/>
      <name val="Arial"/>
      <family val="2"/>
      <charset val="204"/>
    </font>
    <font>
      <sz val="10"/>
      <color theme="1"/>
      <name val="Calibri"/>
      <family val="2"/>
      <charset val="204"/>
      <scheme val="minor"/>
    </font>
    <font>
      <b/>
      <sz val="10"/>
      <name val="Arial Cyr"/>
      <charset val="204"/>
    </font>
    <font>
      <sz val="10"/>
      <color indexed="8"/>
      <name val="Arial"/>
      <family val="2"/>
      <charset val="204"/>
    </font>
    <font>
      <sz val="10"/>
      <color theme="1"/>
      <name val="Times New Roman"/>
      <family val="1"/>
      <charset val="204"/>
    </font>
    <font>
      <sz val="10"/>
      <name val="Helv"/>
    </font>
    <font>
      <b/>
      <sz val="10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0"/>
      <color indexed="8"/>
      <name val="Arial"/>
      <family val="2"/>
      <charset val="204"/>
    </font>
    <font>
      <sz val="10"/>
      <color theme="1"/>
      <name val="Calibri"/>
      <family val="2"/>
      <scheme val="minor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9"/>
      <name val="Arial"/>
      <family val="2"/>
    </font>
    <font>
      <sz val="10"/>
      <color theme="1"/>
      <name val="Arial Unicode MS"/>
      <family val="2"/>
      <charset val="204"/>
    </font>
    <font>
      <sz val="8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7"/>
      <color indexed="8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</font>
    <font>
      <sz val="8"/>
      <name val="Verdana"/>
      <family val="2"/>
      <charset val="204"/>
    </font>
    <font>
      <sz val="8"/>
      <color indexed="8"/>
      <name val="Verdana"/>
      <family val="2"/>
      <charset val="204"/>
    </font>
    <font>
      <b/>
      <sz val="8"/>
      <name val="Verdana"/>
      <family val="2"/>
      <charset val="204"/>
    </font>
    <font>
      <b/>
      <sz val="16"/>
      <color rgb="FFFF0000"/>
      <name val="Verdana"/>
      <family val="2"/>
      <charset val="204"/>
    </font>
    <font>
      <i/>
      <sz val="8"/>
      <name val="Verdana"/>
      <family val="2"/>
      <charset val="204"/>
    </font>
    <font>
      <sz val="8"/>
      <color theme="0" tint="-0.14999847407452621"/>
      <name val="Verdana"/>
      <family val="2"/>
      <charset val="204"/>
    </font>
    <font>
      <sz val="8"/>
      <color rgb="FF0070C0"/>
      <name val="Verdana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79998168889431442"/>
        <bgColor indexed="64"/>
      </patternFill>
    </fill>
  </fills>
  <borders count="3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</borders>
  <cellStyleXfs count="45">
    <xf numFmtId="0" fontId="0" fillId="0" borderId="0"/>
    <xf numFmtId="0" fontId="2" fillId="0" borderId="0">
      <alignment horizontal="left" vertical="top"/>
    </xf>
    <xf numFmtId="0" fontId="3" fillId="0" borderId="0">
      <alignment horizontal="right" vertical="top"/>
    </xf>
    <xf numFmtId="0" fontId="4" fillId="0" borderId="0"/>
    <xf numFmtId="0" fontId="5" fillId="0" borderId="0">
      <alignment horizontal="left" vertical="top"/>
    </xf>
    <xf numFmtId="0" fontId="5" fillId="0" borderId="0">
      <alignment horizontal="left" vertical="top"/>
    </xf>
    <xf numFmtId="0" fontId="5" fillId="0" borderId="0">
      <alignment horizontal="left" vertical="top"/>
    </xf>
    <xf numFmtId="0" fontId="5" fillId="0" borderId="1">
      <alignment horizontal="left" vertical="top"/>
    </xf>
    <xf numFmtId="0" fontId="1" fillId="0" borderId="0"/>
    <xf numFmtId="0" fontId="9" fillId="0" borderId="0">
      <alignment horizontal="center" vertical="center"/>
    </xf>
    <xf numFmtId="0" fontId="5" fillId="0" borderId="0">
      <alignment horizontal="center" vertical="top"/>
    </xf>
    <xf numFmtId="0" fontId="5" fillId="0" borderId="0">
      <alignment horizontal="left" vertical="top"/>
    </xf>
    <xf numFmtId="0" fontId="5" fillId="0" borderId="0">
      <alignment horizontal="left" vertical="top"/>
    </xf>
    <xf numFmtId="0" fontId="10" fillId="0" borderId="0">
      <alignment horizontal="left" vertical="top"/>
    </xf>
    <xf numFmtId="0" fontId="5" fillId="0" borderId="0">
      <alignment horizontal="left" vertical="top"/>
    </xf>
    <xf numFmtId="0" fontId="2" fillId="0" borderId="2">
      <alignment horizontal="center" vertical="center"/>
    </xf>
    <xf numFmtId="0" fontId="2" fillId="0" borderId="3">
      <alignment horizontal="center" vertical="center"/>
    </xf>
    <xf numFmtId="0" fontId="2" fillId="0" borderId="3">
      <alignment horizontal="center" vertical="center"/>
    </xf>
    <xf numFmtId="0" fontId="2" fillId="0" borderId="3">
      <alignment horizontal="center" vertical="center"/>
    </xf>
    <xf numFmtId="0" fontId="2" fillId="0" borderId="4">
      <alignment horizontal="center" vertical="center"/>
    </xf>
    <xf numFmtId="0" fontId="2" fillId="0" borderId="2">
      <alignment horizontal="center" vertical="center"/>
    </xf>
    <xf numFmtId="0" fontId="2" fillId="0" borderId="3">
      <alignment horizontal="center" vertical="center"/>
    </xf>
    <xf numFmtId="0" fontId="2" fillId="0" borderId="3">
      <alignment horizontal="center" vertical="center"/>
    </xf>
    <xf numFmtId="0" fontId="2" fillId="0" borderId="3">
      <alignment horizontal="center" vertical="center"/>
    </xf>
    <xf numFmtId="0" fontId="2" fillId="0" borderId="4">
      <alignment horizontal="center" vertical="center"/>
    </xf>
    <xf numFmtId="0" fontId="15" fillId="0" borderId="1">
      <alignment horizontal="left" vertical="top"/>
    </xf>
    <xf numFmtId="0" fontId="2" fillId="0" borderId="0">
      <alignment horizontal="right" vertical="top"/>
    </xf>
    <xf numFmtId="0" fontId="2" fillId="0" borderId="0">
      <alignment horizontal="left" vertical="top"/>
    </xf>
    <xf numFmtId="0" fontId="14" fillId="0" borderId="0">
      <alignment horizontal="left" vertical="top"/>
    </xf>
    <xf numFmtId="0" fontId="14" fillId="0" borderId="0">
      <alignment horizontal="right" vertical="top"/>
    </xf>
    <xf numFmtId="0" fontId="2" fillId="0" borderId="0">
      <alignment horizontal="right" vertical="top"/>
    </xf>
    <xf numFmtId="0" fontId="14" fillId="0" borderId="0">
      <alignment horizontal="right" vertical="top"/>
    </xf>
    <xf numFmtId="0" fontId="14" fillId="0" borderId="0">
      <alignment horizontal="left" vertical="top"/>
    </xf>
    <xf numFmtId="0" fontId="14" fillId="0" borderId="0">
      <alignment horizontal="left" vertical="top"/>
    </xf>
    <xf numFmtId="0" fontId="14" fillId="0" borderId="0">
      <alignment horizontal="left" vertical="top"/>
    </xf>
    <xf numFmtId="0" fontId="14" fillId="0" borderId="0">
      <alignment horizontal="left" vertical="top"/>
    </xf>
    <xf numFmtId="0" fontId="14" fillId="0" borderId="0">
      <alignment horizontal="left" vertical="top"/>
    </xf>
    <xf numFmtId="0" fontId="14" fillId="0" borderId="0">
      <alignment horizontal="right" vertical="top"/>
    </xf>
    <xf numFmtId="0" fontId="14" fillId="0" borderId="0">
      <alignment horizontal="left"/>
    </xf>
    <xf numFmtId="0" fontId="18" fillId="0" borderId="0">
      <alignment horizontal="left" vertical="top"/>
    </xf>
    <xf numFmtId="0" fontId="18" fillId="0" borderId="0">
      <alignment horizontal="left" vertical="top"/>
    </xf>
    <xf numFmtId="0" fontId="18" fillId="0" borderId="0">
      <alignment horizontal="left" vertical="top"/>
    </xf>
    <xf numFmtId="0" fontId="1" fillId="0" borderId="0"/>
    <xf numFmtId="0" fontId="20" fillId="0" borderId="0"/>
    <xf numFmtId="0" fontId="39" fillId="0" borderId="0">
      <alignment vertical="top"/>
      <protection locked="0"/>
    </xf>
  </cellStyleXfs>
  <cellXfs count="455">
    <xf numFmtId="0" fontId="0" fillId="0" borderId="0" xfId="0"/>
    <xf numFmtId="0" fontId="4" fillId="0" borderId="0" xfId="3" applyAlignment="1">
      <alignment wrapText="1"/>
    </xf>
    <xf numFmtId="0" fontId="6" fillId="0" borderId="0" xfId="5" applyFont="1" applyBorder="1" applyAlignment="1">
      <alignment horizontal="left" vertical="top" wrapText="1"/>
    </xf>
    <xf numFmtId="0" fontId="6" fillId="0" borderId="0" xfId="6" applyFont="1" applyBorder="1" applyAlignment="1">
      <alignment horizontal="left" vertical="top" wrapText="1"/>
    </xf>
    <xf numFmtId="0" fontId="5" fillId="0" borderId="0" xfId="7" quotePrefix="1" applyBorder="1" applyAlignment="1">
      <alignment horizontal="left" vertical="top" wrapText="1"/>
    </xf>
    <xf numFmtId="0" fontId="5" fillId="0" borderId="0" xfId="7" applyBorder="1" applyAlignment="1">
      <alignment horizontal="left" vertical="top" wrapText="1"/>
    </xf>
    <xf numFmtId="0" fontId="6" fillId="0" borderId="0" xfId="7" applyFont="1" applyBorder="1" applyAlignment="1">
      <alignment horizontal="left" vertical="top" wrapText="1"/>
    </xf>
    <xf numFmtId="0" fontId="6" fillId="0" borderId="0" xfId="14" applyFont="1" applyBorder="1" applyAlignment="1">
      <alignment horizontal="left" vertical="top" wrapText="1"/>
    </xf>
    <xf numFmtId="0" fontId="4" fillId="0" borderId="0" xfId="3" applyFont="1" applyAlignment="1">
      <alignment wrapText="1"/>
    </xf>
    <xf numFmtId="0" fontId="19" fillId="0" borderId="0" xfId="8" applyFont="1" applyFill="1"/>
    <xf numFmtId="0" fontId="22" fillId="0" borderId="0" xfId="42" applyFont="1"/>
    <xf numFmtId="0" fontId="4" fillId="0" borderId="0" xfId="3" applyAlignment="1">
      <alignment horizontal="right"/>
    </xf>
    <xf numFmtId="0" fontId="4" fillId="3" borderId="0" xfId="3" applyFill="1" applyAlignment="1">
      <alignment wrapText="1"/>
    </xf>
    <xf numFmtId="0" fontId="11" fillId="3" borderId="0" xfId="0" applyFont="1" applyFill="1" applyBorder="1" applyAlignment="1" applyProtection="1">
      <alignment vertical="center" wrapText="1"/>
      <protection hidden="1"/>
    </xf>
    <xf numFmtId="0" fontId="11" fillId="2" borderId="0" xfId="0" applyFont="1" applyFill="1" applyBorder="1" applyAlignment="1" applyProtection="1">
      <alignment horizontal="center" vertical="center" wrapText="1"/>
      <protection hidden="1"/>
    </xf>
    <xf numFmtId="4" fontId="13" fillId="0" borderId="0" xfId="19" quotePrefix="1" applyNumberFormat="1" applyFont="1" applyBorder="1" applyAlignment="1">
      <alignment vertical="center" wrapText="1"/>
    </xf>
    <xf numFmtId="0" fontId="13" fillId="0" borderId="0" xfId="24" applyNumberFormat="1" applyFont="1" applyBorder="1" applyAlignment="1">
      <alignment horizontal="center" vertical="center" wrapText="1"/>
    </xf>
    <xf numFmtId="0" fontId="14" fillId="0" borderId="0" xfId="24" applyNumberFormat="1" applyFont="1" applyBorder="1" applyAlignment="1">
      <alignment horizontal="center" vertical="center" wrapText="1"/>
    </xf>
    <xf numFmtId="165" fontId="14" fillId="0" borderId="0" xfId="30" applyNumberFormat="1" applyFont="1" applyFill="1" applyBorder="1" applyAlignment="1">
      <alignment horizontal="right" vertical="top" wrapText="1"/>
    </xf>
    <xf numFmtId="0" fontId="4" fillId="0" borderId="0" xfId="3" applyBorder="1" applyAlignment="1">
      <alignment wrapText="1"/>
    </xf>
    <xf numFmtId="0" fontId="0" fillId="0" borderId="0" xfId="0" applyBorder="1" applyAlignment="1">
      <alignment horizontal="right"/>
    </xf>
    <xf numFmtId="0" fontId="0" fillId="0" borderId="0" xfId="0" applyBorder="1" applyAlignment="1"/>
    <xf numFmtId="0" fontId="24" fillId="0" borderId="0" xfId="0" applyFont="1" applyBorder="1" applyAlignment="1">
      <alignment vertical="center" wrapText="1"/>
    </xf>
    <xf numFmtId="0" fontId="4" fillId="0" borderId="0" xfId="3" applyBorder="1" applyAlignment="1">
      <alignment horizontal="right"/>
    </xf>
    <xf numFmtId="0" fontId="7" fillId="0" borderId="0" xfId="8" applyFont="1" applyAlignment="1"/>
    <xf numFmtId="4" fontId="14" fillId="0" borderId="0" xfId="23" applyNumberFormat="1" applyFont="1" applyFill="1" applyBorder="1" applyAlignment="1">
      <alignment horizontal="center" vertical="center" wrapText="1"/>
    </xf>
    <xf numFmtId="0" fontId="4" fillId="0" borderId="0" xfId="3" applyFill="1" applyAlignment="1">
      <alignment wrapText="1"/>
    </xf>
    <xf numFmtId="165" fontId="15" fillId="0" borderId="0" xfId="30" applyNumberFormat="1" applyFont="1" applyFill="1" applyBorder="1" applyAlignment="1">
      <alignment horizontal="right" vertical="top" wrapText="1"/>
    </xf>
    <xf numFmtId="165" fontId="15" fillId="0" borderId="0" xfId="25" quotePrefix="1" applyNumberFormat="1" applyFill="1" applyBorder="1" applyAlignment="1">
      <alignment horizontal="left" vertical="top" wrapText="1"/>
    </xf>
    <xf numFmtId="165" fontId="14" fillId="0" borderId="0" xfId="29" applyNumberFormat="1" applyFont="1" applyFill="1" applyBorder="1" applyAlignment="1">
      <alignment horizontal="right" vertical="top" wrapText="1"/>
    </xf>
    <xf numFmtId="0" fontId="14" fillId="0" borderId="0" xfId="24" applyNumberFormat="1" applyFont="1" applyFill="1" applyBorder="1" applyAlignment="1">
      <alignment horizontal="center" vertical="center" wrapText="1"/>
    </xf>
    <xf numFmtId="4" fontId="14" fillId="0" borderId="0" xfId="24" applyNumberFormat="1" applyFont="1" applyFill="1" applyBorder="1" applyAlignment="1">
      <alignment horizontal="center" vertical="center" wrapText="1"/>
    </xf>
    <xf numFmtId="0" fontId="15" fillId="0" borderId="0" xfId="25" quotePrefix="1" applyFill="1" applyBorder="1" applyAlignment="1">
      <alignment horizontal="left" vertical="top" wrapText="1"/>
    </xf>
    <xf numFmtId="0" fontId="17" fillId="0" borderId="0" xfId="3" applyFont="1" applyFill="1" applyAlignment="1">
      <alignment wrapText="1"/>
    </xf>
    <xf numFmtId="0" fontId="25" fillId="0" borderId="3" xfId="3" applyFont="1" applyBorder="1" applyAlignment="1">
      <alignment wrapText="1"/>
    </xf>
    <xf numFmtId="0" fontId="25" fillId="0" borderId="0" xfId="41" applyFont="1" applyAlignment="1">
      <alignment horizontal="left" vertical="top" wrapText="1"/>
    </xf>
    <xf numFmtId="0" fontId="25" fillId="0" borderId="0" xfId="41" applyFont="1" applyBorder="1" applyAlignment="1">
      <alignment horizontal="left" vertical="top" wrapText="1"/>
    </xf>
    <xf numFmtId="0" fontId="25" fillId="0" borderId="0" xfId="3" applyFont="1" applyAlignment="1">
      <alignment wrapText="1"/>
    </xf>
    <xf numFmtId="0" fontId="26" fillId="0" borderId="3" xfId="18" quotePrefix="1" applyFont="1" applyBorder="1" applyAlignment="1">
      <alignment horizontal="center" vertical="center" wrapText="1"/>
    </xf>
    <xf numFmtId="4" fontId="25" fillId="0" borderId="3" xfId="18" quotePrefix="1" applyNumberFormat="1" applyFont="1" applyBorder="1" applyAlignment="1">
      <alignment horizontal="center" vertical="center" wrapText="1"/>
    </xf>
    <xf numFmtId="0" fontId="26" fillId="0" borderId="3" xfId="20" applyNumberFormat="1" applyFont="1" applyBorder="1" applyAlignment="1">
      <alignment horizontal="center" vertical="center" wrapText="1"/>
    </xf>
    <xf numFmtId="0" fontId="26" fillId="0" borderId="3" xfId="21" applyNumberFormat="1" applyFont="1" applyBorder="1" applyAlignment="1">
      <alignment horizontal="center" vertical="center" wrapText="1"/>
    </xf>
    <xf numFmtId="0" fontId="26" fillId="0" borderId="3" xfId="23" applyNumberFormat="1" applyFont="1" applyBorder="1" applyAlignment="1">
      <alignment horizontal="center" vertical="center" wrapText="1"/>
    </xf>
    <xf numFmtId="0" fontId="26" fillId="0" borderId="3" xfId="24" applyNumberFormat="1" applyFont="1" applyBorder="1" applyAlignment="1">
      <alignment horizontal="center" vertical="center" wrapText="1"/>
    </xf>
    <xf numFmtId="0" fontId="25" fillId="0" borderId="3" xfId="24" applyNumberFormat="1" applyFont="1" applyBorder="1" applyAlignment="1">
      <alignment horizontal="center" vertical="center" wrapText="1"/>
    </xf>
    <xf numFmtId="0" fontId="11" fillId="0" borderId="3" xfId="25" applyFont="1" applyFill="1" applyBorder="1" applyAlignment="1">
      <alignment horizontal="left" vertical="top" wrapText="1"/>
    </xf>
    <xf numFmtId="0" fontId="26" fillId="0" borderId="3" xfId="20" applyNumberFormat="1" applyFont="1" applyFill="1" applyBorder="1" applyAlignment="1">
      <alignment horizontal="center" vertical="center" wrapText="1"/>
    </xf>
    <xf numFmtId="0" fontId="26" fillId="0" borderId="3" xfId="21" applyNumberFormat="1" applyFont="1" applyFill="1" applyBorder="1" applyAlignment="1">
      <alignment horizontal="center" vertical="center" wrapText="1"/>
    </xf>
    <xf numFmtId="0" fontId="26" fillId="0" borderId="3" xfId="26" applyNumberFormat="1" applyFont="1" applyFill="1" applyBorder="1" applyAlignment="1">
      <alignment horizontal="center" vertical="top" wrapText="1"/>
    </xf>
    <xf numFmtId="49" fontId="26" fillId="0" borderId="3" xfId="21" applyNumberFormat="1" applyFont="1" applyFill="1" applyBorder="1" applyAlignment="1">
      <alignment horizontal="left" vertical="center" wrapText="1"/>
    </xf>
    <xf numFmtId="0" fontId="26" fillId="0" borderId="3" xfId="27" applyFont="1" applyFill="1" applyBorder="1" applyAlignment="1">
      <alignment horizontal="left" vertical="top" wrapText="1"/>
    </xf>
    <xf numFmtId="165" fontId="26" fillId="0" borderId="3" xfId="29" applyNumberFormat="1" applyFont="1" applyFill="1" applyBorder="1" applyAlignment="1">
      <alignment horizontal="right" vertical="top" wrapText="1"/>
    </xf>
    <xf numFmtId="165" fontId="25" fillId="0" borderId="3" xfId="30" applyNumberFormat="1" applyFont="1" applyFill="1" applyBorder="1" applyAlignment="1">
      <alignment horizontal="center" vertical="top" wrapText="1"/>
    </xf>
    <xf numFmtId="0" fontId="26" fillId="0" borderId="3" xfId="31" applyNumberFormat="1" applyFont="1" applyFill="1" applyBorder="1" applyAlignment="1">
      <alignment horizontal="right" vertical="top" wrapText="1"/>
    </xf>
    <xf numFmtId="0" fontId="26" fillId="0" borderId="3" xfId="32" quotePrefix="1" applyFont="1" applyFill="1" applyBorder="1" applyAlignment="1">
      <alignment horizontal="left" vertical="top" wrapText="1"/>
    </xf>
    <xf numFmtId="165" fontId="11" fillId="0" borderId="3" xfId="29" applyNumberFormat="1" applyFont="1" applyFill="1" applyBorder="1" applyAlignment="1">
      <alignment horizontal="right" vertical="top" wrapText="1"/>
    </xf>
    <xf numFmtId="165" fontId="11" fillId="0" borderId="3" xfId="25" quotePrefix="1" applyNumberFormat="1" applyFont="1" applyFill="1" applyBorder="1" applyAlignment="1">
      <alignment horizontal="left" vertical="top" wrapText="1"/>
    </xf>
    <xf numFmtId="0" fontId="26" fillId="0" borderId="3" xfId="31" applyNumberFormat="1" applyFont="1" applyFill="1" applyBorder="1" applyAlignment="1">
      <alignment horizontal="center" vertical="top" wrapText="1"/>
    </xf>
    <xf numFmtId="165" fontId="25" fillId="0" borderId="3" xfId="29" applyNumberFormat="1" applyFont="1" applyFill="1" applyBorder="1" applyAlignment="1">
      <alignment horizontal="center" vertical="top" wrapText="1"/>
    </xf>
    <xf numFmtId="0" fontId="26" fillId="0" borderId="3" xfId="31" applyFont="1" applyFill="1" applyBorder="1" applyAlignment="1">
      <alignment horizontal="right" vertical="top" wrapText="1"/>
    </xf>
    <xf numFmtId="0" fontId="26" fillId="0" borderId="3" xfId="32" applyFont="1" applyFill="1" applyBorder="1" applyAlignment="1">
      <alignment horizontal="left" vertical="top" wrapText="1"/>
    </xf>
    <xf numFmtId="0" fontId="26" fillId="0" borderId="3" xfId="36" quotePrefix="1" applyFont="1" applyFill="1" applyBorder="1" applyAlignment="1">
      <alignment horizontal="left" vertical="top" wrapText="1"/>
    </xf>
    <xf numFmtId="0" fontId="11" fillId="0" borderId="3" xfId="31" applyNumberFormat="1" applyFont="1" applyFill="1" applyBorder="1" applyAlignment="1">
      <alignment horizontal="right" vertical="top" wrapText="1"/>
    </xf>
    <xf numFmtId="0" fontId="11" fillId="0" borderId="3" xfId="32" quotePrefix="1" applyFont="1" applyFill="1" applyBorder="1" applyAlignment="1">
      <alignment horizontal="left" vertical="top" wrapText="1"/>
    </xf>
    <xf numFmtId="0" fontId="11" fillId="0" borderId="3" xfId="37" quotePrefix="1" applyFont="1" applyFill="1" applyBorder="1" applyAlignment="1">
      <alignment horizontal="right" vertical="top" wrapText="1"/>
    </xf>
    <xf numFmtId="0" fontId="26" fillId="0" borderId="3" xfId="37" quotePrefix="1" applyFont="1" applyFill="1" applyBorder="1" applyAlignment="1">
      <alignment horizontal="right" vertical="top" wrapText="1"/>
    </xf>
    <xf numFmtId="0" fontId="26" fillId="0" borderId="0" xfId="38" quotePrefix="1" applyFont="1" applyAlignment="1">
      <alignment horizontal="left" wrapText="1"/>
    </xf>
    <xf numFmtId="0" fontId="19" fillId="0" borderId="0" xfId="0" applyFont="1" applyFill="1" applyBorder="1" applyAlignment="1">
      <alignment horizontal="center" vertical="center" wrapText="1"/>
    </xf>
    <xf numFmtId="0" fontId="21" fillId="0" borderId="0" xfId="0" applyFont="1" applyBorder="1" applyAlignment="1">
      <alignment horizontal="left" vertical="center" wrapText="1"/>
    </xf>
    <xf numFmtId="0" fontId="25" fillId="0" borderId="0" xfId="43" applyFont="1" applyAlignment="1" applyProtection="1">
      <alignment horizontal="left" vertical="center"/>
      <protection locked="0"/>
    </xf>
    <xf numFmtId="0" fontId="0" fillId="0" borderId="0" xfId="0" applyAlignment="1"/>
    <xf numFmtId="165" fontId="25" fillId="0" borderId="0" xfId="3" applyNumberFormat="1" applyFont="1" applyAlignment="1">
      <alignment wrapText="1"/>
    </xf>
    <xf numFmtId="0" fontId="26" fillId="0" borderId="4" xfId="22" applyNumberFormat="1" applyFont="1" applyBorder="1" applyAlignment="1">
      <alignment horizontal="center" vertical="center" wrapText="1"/>
    </xf>
    <xf numFmtId="0" fontId="11" fillId="0" borderId="4" xfId="22" applyNumberFormat="1" applyFont="1" applyFill="1" applyBorder="1" applyAlignment="1">
      <alignment horizontal="left" vertical="center" wrapText="1"/>
    </xf>
    <xf numFmtId="0" fontId="26" fillId="0" borderId="4" xfId="28" applyFont="1" applyFill="1" applyBorder="1" applyAlignment="1">
      <alignment horizontal="left" vertical="top" wrapText="1"/>
    </xf>
    <xf numFmtId="0" fontId="26" fillId="0" borderId="4" xfId="28" quotePrefix="1" applyFont="1" applyFill="1" applyBorder="1" applyAlignment="1">
      <alignment horizontal="left" vertical="top" wrapText="1"/>
    </xf>
    <xf numFmtId="0" fontId="26" fillId="0" borderId="4" xfId="33" quotePrefix="1" applyFont="1" applyFill="1" applyBorder="1" applyAlignment="1">
      <alignment horizontal="left" vertical="top" wrapText="1"/>
    </xf>
    <xf numFmtId="0" fontId="26" fillId="0" borderId="4" xfId="33" applyFont="1" applyFill="1" applyBorder="1" applyAlignment="1">
      <alignment horizontal="left" vertical="top" wrapText="1"/>
    </xf>
    <xf numFmtId="0" fontId="26" fillId="0" borderId="4" xfId="34" quotePrefix="1" applyFont="1" applyFill="1" applyBorder="1" applyAlignment="1">
      <alignment horizontal="left" vertical="top" wrapText="1"/>
    </xf>
    <xf numFmtId="0" fontId="26" fillId="0" borderId="4" xfId="35" quotePrefix="1" applyFont="1" applyFill="1" applyBorder="1" applyAlignment="1">
      <alignment horizontal="left" vertical="top" wrapText="1"/>
    </xf>
    <xf numFmtId="0" fontId="11" fillId="0" borderId="4" xfId="33" quotePrefix="1" applyFont="1" applyFill="1" applyBorder="1" applyAlignment="1">
      <alignment horizontal="left" vertical="top" wrapText="1"/>
    </xf>
    <xf numFmtId="0" fontId="26" fillId="0" borderId="9" xfId="18" quotePrefix="1" applyFont="1" applyBorder="1" applyAlignment="1">
      <alignment horizontal="center" vertical="center" wrapText="1"/>
    </xf>
    <xf numFmtId="0" fontId="26" fillId="0" borderId="10" xfId="19" quotePrefix="1" applyFont="1" applyBorder="1" applyAlignment="1">
      <alignment horizontal="center" vertical="center" wrapText="1"/>
    </xf>
    <xf numFmtId="0" fontId="26" fillId="0" borderId="9" xfId="23" applyNumberFormat="1" applyFont="1" applyBorder="1" applyAlignment="1">
      <alignment horizontal="center" vertical="center" wrapText="1"/>
    </xf>
    <xf numFmtId="0" fontId="26" fillId="0" borderId="10" xfId="24" applyNumberFormat="1" applyFont="1" applyBorder="1" applyAlignment="1">
      <alignment horizontal="center" vertical="center" wrapText="1"/>
    </xf>
    <xf numFmtId="0" fontId="11" fillId="0" borderId="10" xfId="25" quotePrefix="1" applyFont="1" applyFill="1" applyBorder="1" applyAlignment="1">
      <alignment horizontal="left" vertical="top" wrapText="1"/>
    </xf>
    <xf numFmtId="165" fontId="26" fillId="0" borderId="9" xfId="29" applyNumberFormat="1" applyFont="1" applyFill="1" applyBorder="1" applyAlignment="1">
      <alignment horizontal="right" vertical="top" wrapText="1"/>
    </xf>
    <xf numFmtId="165" fontId="26" fillId="0" borderId="10" xfId="30" applyNumberFormat="1" applyFont="1" applyFill="1" applyBorder="1" applyAlignment="1">
      <alignment horizontal="right" vertical="top" wrapText="1"/>
    </xf>
    <xf numFmtId="165" fontId="11" fillId="0" borderId="9" xfId="29" applyNumberFormat="1" applyFont="1" applyFill="1" applyBorder="1" applyAlignment="1">
      <alignment horizontal="right" vertical="top" wrapText="1"/>
    </xf>
    <xf numFmtId="165" fontId="11" fillId="0" borderId="10" xfId="30" applyNumberFormat="1" applyFont="1" applyFill="1" applyBorder="1" applyAlignment="1">
      <alignment horizontal="right" vertical="top" wrapText="1"/>
    </xf>
    <xf numFmtId="165" fontId="11" fillId="0" borderId="9" xfId="25" quotePrefix="1" applyNumberFormat="1" applyFont="1" applyFill="1" applyBorder="1" applyAlignment="1">
      <alignment horizontal="left" vertical="top" wrapText="1"/>
    </xf>
    <xf numFmtId="165" fontId="11" fillId="0" borderId="10" xfId="25" quotePrefix="1" applyNumberFormat="1" applyFont="1" applyFill="1" applyBorder="1" applyAlignment="1">
      <alignment horizontal="left" vertical="top" wrapText="1"/>
    </xf>
    <xf numFmtId="165" fontId="26" fillId="0" borderId="10" xfId="29" applyNumberFormat="1" applyFont="1" applyFill="1" applyBorder="1" applyAlignment="1">
      <alignment horizontal="right" vertical="top" wrapText="1"/>
    </xf>
    <xf numFmtId="165" fontId="25" fillId="0" borderId="9" xfId="29" applyNumberFormat="1" applyFont="1" applyFill="1" applyBorder="1" applyAlignment="1">
      <alignment horizontal="center" vertical="top" wrapText="1"/>
    </xf>
    <xf numFmtId="165" fontId="11" fillId="0" borderId="10" xfId="29" applyNumberFormat="1" applyFont="1" applyFill="1" applyBorder="1" applyAlignment="1">
      <alignment horizontal="right" vertical="top" wrapText="1"/>
    </xf>
    <xf numFmtId="4" fontId="25" fillId="0" borderId="9" xfId="18" quotePrefix="1" applyNumberFormat="1" applyFont="1" applyBorder="1" applyAlignment="1">
      <alignment horizontal="center" vertical="center" wrapText="1"/>
    </xf>
    <xf numFmtId="4" fontId="25" fillId="0" borderId="10" xfId="19" quotePrefix="1" applyNumberFormat="1" applyFont="1" applyBorder="1" applyAlignment="1">
      <alignment vertical="center" wrapText="1"/>
    </xf>
    <xf numFmtId="0" fontId="25" fillId="0" borderId="9" xfId="24" applyNumberFormat="1" applyFont="1" applyBorder="1" applyAlignment="1">
      <alignment horizontal="center" vertical="center" wrapText="1"/>
    </xf>
    <xf numFmtId="0" fontId="25" fillId="0" borderId="10" xfId="24" applyNumberFormat="1" applyFont="1" applyBorder="1" applyAlignment="1">
      <alignment horizontal="center" vertical="center" wrapText="1"/>
    </xf>
    <xf numFmtId="0" fontId="26" fillId="0" borderId="9" xfId="24" applyNumberFormat="1" applyFont="1" applyBorder="1" applyAlignment="1">
      <alignment horizontal="center" vertical="center" wrapText="1"/>
    </xf>
    <xf numFmtId="165" fontId="26" fillId="0" borderId="11" xfId="29" applyNumberFormat="1" applyFont="1" applyFill="1" applyBorder="1" applyAlignment="1">
      <alignment horizontal="right" vertical="top" wrapText="1"/>
    </xf>
    <xf numFmtId="165" fontId="26" fillId="0" borderId="12" xfId="29" applyNumberFormat="1" applyFont="1" applyFill="1" applyBorder="1" applyAlignment="1">
      <alignment horizontal="right" vertical="top" wrapText="1"/>
    </xf>
    <xf numFmtId="170" fontId="26" fillId="0" borderId="9" xfId="23" applyNumberFormat="1" applyFont="1" applyFill="1" applyBorder="1" applyAlignment="1">
      <alignment horizontal="center" vertical="center" wrapText="1"/>
    </xf>
    <xf numFmtId="170" fontId="26" fillId="0" borderId="3" xfId="23" applyNumberFormat="1" applyFont="1" applyFill="1" applyBorder="1" applyAlignment="1">
      <alignment horizontal="center" vertical="center" wrapText="1"/>
    </xf>
    <xf numFmtId="170" fontId="11" fillId="0" borderId="9" xfId="25" quotePrefix="1" applyNumberFormat="1" applyFont="1" applyFill="1" applyBorder="1" applyAlignment="1">
      <alignment horizontal="left" vertical="top" wrapText="1"/>
    </xf>
    <xf numFmtId="170" fontId="11" fillId="0" borderId="3" xfId="25" quotePrefix="1" applyNumberFormat="1" applyFont="1" applyFill="1" applyBorder="1" applyAlignment="1">
      <alignment horizontal="left" vertical="top" wrapText="1"/>
    </xf>
    <xf numFmtId="170" fontId="11" fillId="0" borderId="10" xfId="25" quotePrefix="1" applyNumberFormat="1" applyFont="1" applyFill="1" applyBorder="1" applyAlignment="1">
      <alignment horizontal="left" vertical="top" wrapText="1"/>
    </xf>
    <xf numFmtId="0" fontId="26" fillId="2" borderId="3" xfId="31" applyNumberFormat="1" applyFont="1" applyFill="1" applyBorder="1" applyAlignment="1">
      <alignment horizontal="right" vertical="top" wrapText="1"/>
    </xf>
    <xf numFmtId="0" fontId="26" fillId="2" borderId="3" xfId="32" quotePrefix="1" applyFont="1" applyFill="1" applyBorder="1" applyAlignment="1">
      <alignment horizontal="left" vertical="top" wrapText="1"/>
    </xf>
    <xf numFmtId="0" fontId="26" fillId="2" borderId="4" xfId="33" quotePrefix="1" applyFont="1" applyFill="1" applyBorder="1" applyAlignment="1">
      <alignment horizontal="left" vertical="top" wrapText="1"/>
    </xf>
    <xf numFmtId="165" fontId="26" fillId="2" borderId="9" xfId="29" applyNumberFormat="1" applyFont="1" applyFill="1" applyBorder="1" applyAlignment="1">
      <alignment horizontal="right" vertical="top" wrapText="1"/>
    </xf>
    <xf numFmtId="165" fontId="26" fillId="2" borderId="3" xfId="29" applyNumberFormat="1" applyFont="1" applyFill="1" applyBorder="1" applyAlignment="1">
      <alignment horizontal="right" vertical="top" wrapText="1"/>
    </xf>
    <xf numFmtId="165" fontId="26" fillId="2" borderId="10" xfId="29" applyNumberFormat="1" applyFont="1" applyFill="1" applyBorder="1" applyAlignment="1">
      <alignment horizontal="right" vertical="top" wrapText="1"/>
    </xf>
    <xf numFmtId="165" fontId="26" fillId="0" borderId="14" xfId="29" applyNumberFormat="1" applyFont="1" applyFill="1" applyBorder="1" applyAlignment="1">
      <alignment horizontal="right" vertical="top" wrapText="1"/>
    </xf>
    <xf numFmtId="165" fontId="11" fillId="0" borderId="14" xfId="29" applyNumberFormat="1" applyFont="1" applyFill="1" applyBorder="1" applyAlignment="1">
      <alignment horizontal="right" vertical="top" wrapText="1"/>
    </xf>
    <xf numFmtId="165" fontId="11" fillId="0" borderId="14" xfId="25" quotePrefix="1" applyNumberFormat="1" applyFont="1" applyFill="1" applyBorder="1" applyAlignment="1">
      <alignment horizontal="left" vertical="top" wrapText="1"/>
    </xf>
    <xf numFmtId="0" fontId="14" fillId="0" borderId="0" xfId="29" applyNumberFormat="1" applyFont="1" applyFill="1" applyBorder="1" applyAlignment="1">
      <alignment horizontal="right" vertical="top" wrapText="1"/>
    </xf>
    <xf numFmtId="165" fontId="25" fillId="0" borderId="3" xfId="30" applyNumberFormat="1" applyFont="1" applyFill="1" applyBorder="1" applyAlignment="1">
      <alignment horizontal="right" vertical="top" wrapText="1"/>
    </xf>
    <xf numFmtId="165" fontId="25" fillId="0" borderId="10" xfId="30" applyNumberFormat="1" applyFont="1" applyFill="1" applyBorder="1" applyAlignment="1">
      <alignment horizontal="right" vertical="top" wrapText="1"/>
    </xf>
    <xf numFmtId="165" fontId="25" fillId="0" borderId="3" xfId="29" applyNumberFormat="1" applyFont="1" applyFill="1" applyBorder="1" applyAlignment="1">
      <alignment horizontal="right" vertical="top" wrapText="1"/>
    </xf>
    <xf numFmtId="165" fontId="26" fillId="2" borderId="14" xfId="29" applyNumberFormat="1" applyFont="1" applyFill="1" applyBorder="1" applyAlignment="1">
      <alignment horizontal="right" vertical="top" wrapText="1"/>
    </xf>
    <xf numFmtId="165" fontId="15" fillId="0" borderId="0" xfId="29" applyNumberFormat="1" applyFont="1" applyFill="1" applyBorder="1" applyAlignment="1">
      <alignment horizontal="right" vertical="top" wrapText="1"/>
    </xf>
    <xf numFmtId="169" fontId="14" fillId="0" borderId="0" xfId="29" applyNumberFormat="1" applyFont="1" applyFill="1" applyBorder="1" applyAlignment="1">
      <alignment horizontal="right" vertical="top" wrapText="1"/>
    </xf>
    <xf numFmtId="0" fontId="4" fillId="0" borderId="0" xfId="3" applyFill="1" applyBorder="1" applyAlignment="1">
      <alignment wrapText="1"/>
    </xf>
    <xf numFmtId="0" fontId="28" fillId="0" borderId="3" xfId="8" applyFont="1" applyBorder="1" applyAlignment="1">
      <alignment horizontal="center" vertical="center" wrapText="1"/>
    </xf>
    <xf numFmtId="0" fontId="28" fillId="0" borderId="3" xfId="8" applyFont="1" applyBorder="1" applyAlignment="1">
      <alignment vertical="center" wrapText="1"/>
    </xf>
    <xf numFmtId="0" fontId="27" fillId="0" borderId="0" xfId="8" applyFont="1"/>
    <xf numFmtId="171" fontId="27" fillId="0" borderId="0" xfId="8" applyNumberFormat="1" applyFont="1"/>
    <xf numFmtId="0" fontId="1" fillId="0" borderId="3" xfId="8" applyBorder="1"/>
    <xf numFmtId="0" fontId="16" fillId="0" borderId="3" xfId="8" applyFont="1" applyBorder="1" applyAlignment="1">
      <alignment vertical="center" wrapText="1"/>
    </xf>
    <xf numFmtId="0" fontId="1" fillId="0" borderId="0" xfId="8" applyFont="1"/>
    <xf numFmtId="0" fontId="1" fillId="0" borderId="0" xfId="8" applyFont="1" applyAlignment="1">
      <alignment horizontal="center"/>
    </xf>
    <xf numFmtId="167" fontId="1" fillId="0" borderId="0" xfId="8" applyNumberFormat="1" applyFont="1"/>
    <xf numFmtId="0" fontId="1" fillId="0" borderId="3" xfId="8" applyFont="1" applyBorder="1"/>
    <xf numFmtId="165" fontId="16" fillId="0" borderId="0" xfId="8" applyNumberFormat="1" applyFont="1" applyBorder="1" applyAlignment="1">
      <alignment horizontal="center" vertical="center" wrapText="1"/>
    </xf>
    <xf numFmtId="0" fontId="27" fillId="0" borderId="3" xfId="8" applyFont="1" applyBorder="1"/>
    <xf numFmtId="165" fontId="1" fillId="0" borderId="0" xfId="8" applyNumberFormat="1" applyFont="1"/>
    <xf numFmtId="164" fontId="1" fillId="0" borderId="0" xfId="8" applyNumberFormat="1" applyFont="1"/>
    <xf numFmtId="0" fontId="4" fillId="0" borderId="3" xfId="3" applyFill="1" applyBorder="1" applyAlignment="1">
      <alignment wrapText="1"/>
    </xf>
    <xf numFmtId="0" fontId="29" fillId="6" borderId="3" xfId="3" applyFont="1" applyFill="1" applyBorder="1" applyAlignment="1">
      <alignment horizontal="center" vertical="center" wrapText="1"/>
    </xf>
    <xf numFmtId="0" fontId="11" fillId="0" borderId="14" xfId="25" quotePrefix="1" applyFont="1" applyFill="1" applyBorder="1" applyAlignment="1">
      <alignment horizontal="left" vertical="top" wrapText="1"/>
    </xf>
    <xf numFmtId="0" fontId="11" fillId="0" borderId="14" xfId="25" quotePrefix="1" applyFont="1" applyFill="1" applyBorder="1" applyAlignment="1">
      <alignment horizontal="right" vertical="top" wrapText="1"/>
    </xf>
    <xf numFmtId="0" fontId="11" fillId="0" borderId="3" xfId="25" quotePrefix="1" applyFont="1" applyFill="1" applyBorder="1" applyAlignment="1">
      <alignment horizontal="right" vertical="top" wrapText="1"/>
    </xf>
    <xf numFmtId="165" fontId="11" fillId="0" borderId="14" xfId="25" quotePrefix="1" applyNumberFormat="1" applyFont="1" applyFill="1" applyBorder="1" applyAlignment="1">
      <alignment horizontal="right" vertical="top" wrapText="1"/>
    </xf>
    <xf numFmtId="165" fontId="11" fillId="0" borderId="3" xfId="25" quotePrefix="1" applyNumberFormat="1" applyFont="1" applyFill="1" applyBorder="1" applyAlignment="1">
      <alignment horizontal="right" vertical="top" wrapText="1"/>
    </xf>
    <xf numFmtId="165" fontId="11" fillId="0" borderId="9" xfId="25" quotePrefix="1" applyNumberFormat="1" applyFont="1" applyFill="1" applyBorder="1" applyAlignment="1">
      <alignment horizontal="right" vertical="top" wrapText="1"/>
    </xf>
    <xf numFmtId="165" fontId="25" fillId="0" borderId="9" xfId="29" applyNumberFormat="1" applyFont="1" applyFill="1" applyBorder="1" applyAlignment="1">
      <alignment horizontal="right" vertical="top" wrapText="1"/>
    </xf>
    <xf numFmtId="0" fontId="23" fillId="0" borderId="0" xfId="9" applyFont="1" applyBorder="1" applyAlignment="1">
      <alignment vertical="center" wrapText="1"/>
    </xf>
    <xf numFmtId="164" fontId="25" fillId="0" borderId="3" xfId="30" applyNumberFormat="1" applyFont="1" applyFill="1" applyBorder="1" applyAlignment="1">
      <alignment horizontal="right" vertical="top" wrapText="1"/>
    </xf>
    <xf numFmtId="165" fontId="26" fillId="0" borderId="14" xfId="23" applyNumberFormat="1" applyFont="1" applyFill="1" applyBorder="1" applyAlignment="1">
      <alignment vertical="center" wrapText="1"/>
    </xf>
    <xf numFmtId="165" fontId="26" fillId="0" borderId="3" xfId="23" applyNumberFormat="1" applyFont="1" applyFill="1" applyBorder="1" applyAlignment="1">
      <alignment vertical="center" wrapText="1"/>
    </xf>
    <xf numFmtId="165" fontId="26" fillId="0" borderId="3" xfId="29" applyNumberFormat="1" applyFont="1" applyFill="1" applyBorder="1" applyAlignment="1">
      <alignment vertical="top" wrapText="1"/>
    </xf>
    <xf numFmtId="165" fontId="25" fillId="0" borderId="3" xfId="30" applyNumberFormat="1" applyFont="1" applyFill="1" applyBorder="1" applyAlignment="1">
      <alignment vertical="top" wrapText="1"/>
    </xf>
    <xf numFmtId="165" fontId="11" fillId="0" borderId="14" xfId="29" applyNumberFormat="1" applyFont="1" applyFill="1" applyBorder="1" applyAlignment="1">
      <alignment vertical="top" wrapText="1"/>
    </xf>
    <xf numFmtId="165" fontId="11" fillId="0" borderId="3" xfId="29" applyNumberFormat="1" applyFont="1" applyFill="1" applyBorder="1" applyAlignment="1">
      <alignment vertical="top" wrapText="1"/>
    </xf>
    <xf numFmtId="165" fontId="11" fillId="0" borderId="14" xfId="25" quotePrefix="1" applyNumberFormat="1" applyFont="1" applyFill="1" applyBorder="1" applyAlignment="1">
      <alignment vertical="top" wrapText="1"/>
    </xf>
    <xf numFmtId="165" fontId="11" fillId="0" borderId="3" xfId="25" quotePrefix="1" applyNumberFormat="1" applyFont="1" applyFill="1" applyBorder="1" applyAlignment="1">
      <alignment vertical="top" wrapText="1"/>
    </xf>
    <xf numFmtId="165" fontId="30" fillId="0" borderId="3" xfId="8" applyNumberFormat="1" applyFont="1" applyBorder="1" applyAlignment="1">
      <alignment horizontal="center" vertical="center" wrapText="1"/>
    </xf>
    <xf numFmtId="165" fontId="30" fillId="3" borderId="3" xfId="8" applyNumberFormat="1" applyFont="1" applyFill="1" applyBorder="1" applyAlignment="1">
      <alignment horizontal="center" vertical="center" wrapText="1"/>
    </xf>
    <xf numFmtId="0" fontId="2" fillId="0" borderId="0" xfId="1" quotePrefix="1" applyBorder="1" applyAlignment="1">
      <alignment vertical="top" wrapText="1"/>
    </xf>
    <xf numFmtId="0" fontId="2" fillId="0" borderId="0" xfId="1" quotePrefix="1" applyBorder="1" applyAlignment="1">
      <alignment horizontal="center" vertical="center" wrapText="1"/>
    </xf>
    <xf numFmtId="0" fontId="5" fillId="0" borderId="0" xfId="4" quotePrefix="1" applyBorder="1" applyAlignment="1">
      <alignment vertical="top" wrapText="1"/>
    </xf>
    <xf numFmtId="0" fontId="5" fillId="0" borderId="0" xfId="4" applyBorder="1" applyAlignment="1">
      <alignment horizontal="center" vertical="center" wrapText="1"/>
    </xf>
    <xf numFmtId="0" fontId="5" fillId="0" borderId="0" xfId="5" quotePrefix="1" applyBorder="1" applyAlignment="1">
      <alignment vertical="top" wrapText="1"/>
    </xf>
    <xf numFmtId="0" fontId="0" fillId="0" borderId="0" xfId="0" applyAlignment="1">
      <alignment horizontal="center" vertical="center"/>
    </xf>
    <xf numFmtId="0" fontId="5" fillId="0" borderId="0" xfId="6" quotePrefix="1" applyBorder="1" applyAlignment="1">
      <alignment vertical="top" wrapText="1"/>
    </xf>
    <xf numFmtId="0" fontId="5" fillId="0" borderId="0" xfId="6" applyBorder="1" applyAlignment="1">
      <alignment vertical="top" wrapText="1"/>
    </xf>
    <xf numFmtId="0" fontId="5" fillId="0" borderId="1" xfId="6" applyBorder="1" applyAlignment="1">
      <alignment vertical="top" wrapText="1"/>
    </xf>
    <xf numFmtId="0" fontId="32" fillId="0" borderId="0" xfId="6" applyFont="1" applyBorder="1" applyAlignment="1">
      <alignment horizontal="right" wrapText="1"/>
    </xf>
    <xf numFmtId="0" fontId="35" fillId="0" borderId="23" xfId="18" quotePrefix="1" applyFont="1" applyBorder="1" applyAlignment="1">
      <alignment horizontal="center" vertical="center" wrapText="1"/>
    </xf>
    <xf numFmtId="0" fontId="35" fillId="0" borderId="24" xfId="18" quotePrefix="1" applyFont="1" applyBorder="1" applyAlignment="1">
      <alignment horizontal="center" vertical="center" wrapText="1"/>
    </xf>
    <xf numFmtId="0" fontId="35" fillId="0" borderId="25" xfId="18" quotePrefix="1" applyFont="1" applyBorder="1" applyAlignment="1">
      <alignment horizontal="center" vertical="center" wrapText="1"/>
    </xf>
    <xf numFmtId="0" fontId="14" fillId="0" borderId="23" xfId="20" applyNumberFormat="1" applyFont="1" applyBorder="1" applyAlignment="1">
      <alignment horizontal="center" vertical="center" wrapText="1"/>
    </xf>
    <xf numFmtId="0" fontId="14" fillId="0" borderId="24" xfId="21" applyNumberFormat="1" applyFont="1" applyBorder="1" applyAlignment="1">
      <alignment horizontal="center" vertical="center" wrapText="1"/>
    </xf>
    <xf numFmtId="0" fontId="14" fillId="0" borderId="27" xfId="22" applyNumberFormat="1" applyFont="1" applyBorder="1" applyAlignment="1">
      <alignment horizontal="center" vertical="center" wrapText="1"/>
    </xf>
    <xf numFmtId="0" fontId="14" fillId="0" borderId="28" xfId="23" applyNumberFormat="1" applyFont="1" applyBorder="1" applyAlignment="1">
      <alignment horizontal="center" vertical="center" wrapText="1"/>
    </xf>
    <xf numFmtId="0" fontId="14" fillId="0" borderId="29" xfId="23" applyNumberFormat="1" applyFont="1" applyBorder="1" applyAlignment="1">
      <alignment horizontal="center" vertical="center" wrapText="1"/>
    </xf>
    <xf numFmtId="0" fontId="14" fillId="0" borderId="25" xfId="23" applyNumberFormat="1" applyFont="1" applyBorder="1" applyAlignment="1">
      <alignment horizontal="center" vertical="center" wrapText="1"/>
    </xf>
    <xf numFmtId="0" fontId="14" fillId="0" borderId="30" xfId="24" applyNumberFormat="1" applyFont="1" applyBorder="1" applyAlignment="1">
      <alignment horizontal="center" vertical="center" wrapText="1"/>
    </xf>
    <xf numFmtId="0" fontId="31" fillId="0" borderId="3" xfId="26" applyNumberFormat="1" applyFont="1" applyBorder="1" applyAlignment="1">
      <alignment horizontal="center" vertical="top" wrapText="1"/>
    </xf>
    <xf numFmtId="49" fontId="19" fillId="0" borderId="3" xfId="0" applyNumberFormat="1" applyFont="1" applyBorder="1" applyAlignment="1" applyProtection="1">
      <alignment horizontal="center" vertical="center" wrapText="1"/>
      <protection locked="0"/>
    </xf>
    <xf numFmtId="49" fontId="8" fillId="0" borderId="4" xfId="0" applyNumberFormat="1" applyFont="1" applyBorder="1" applyAlignment="1" applyProtection="1">
      <alignment horizontal="left" vertical="top" wrapText="1"/>
      <protection locked="0"/>
    </xf>
    <xf numFmtId="0" fontId="26" fillId="0" borderId="10" xfId="28" applyFont="1" applyFill="1" applyBorder="1" applyAlignment="1">
      <alignment horizontal="left" vertical="top" wrapText="1"/>
    </xf>
    <xf numFmtId="0" fontId="31" fillId="0" borderId="4" xfId="33" quotePrefix="1" applyFont="1" applyBorder="1" applyAlignment="1">
      <alignment horizontal="left" vertical="top" wrapText="1"/>
    </xf>
    <xf numFmtId="0" fontId="31" fillId="0" borderId="3" xfId="31" applyNumberFormat="1" applyFont="1" applyBorder="1" applyAlignment="1">
      <alignment horizontal="center" vertical="top" wrapText="1"/>
    </xf>
    <xf numFmtId="0" fontId="31" fillId="0" borderId="3" xfId="32" quotePrefix="1" applyFont="1" applyBorder="1" applyAlignment="1">
      <alignment horizontal="center" vertical="center" wrapText="1"/>
    </xf>
    <xf numFmtId="0" fontId="31" fillId="0" borderId="4" xfId="35" quotePrefix="1" applyFont="1" applyBorder="1" applyAlignment="1">
      <alignment horizontal="left" vertical="top" wrapText="1"/>
    </xf>
    <xf numFmtId="49" fontId="8" fillId="0" borderId="4" xfId="0" applyNumberFormat="1" applyFont="1" applyBorder="1" applyAlignment="1" applyProtection="1">
      <alignment horizontal="left" vertical="center" wrapText="1"/>
      <protection locked="0"/>
    </xf>
    <xf numFmtId="0" fontId="31" fillId="0" borderId="3" xfId="31" applyFont="1" applyBorder="1" applyAlignment="1">
      <alignment horizontal="center" vertical="top" wrapText="1"/>
    </xf>
    <xf numFmtId="0" fontId="31" fillId="0" borderId="4" xfId="35" applyFont="1" applyBorder="1" applyAlignment="1">
      <alignment horizontal="left" vertical="top" wrapText="1"/>
    </xf>
    <xf numFmtId="49" fontId="8" fillId="0" borderId="3" xfId="0" applyNumberFormat="1" applyFont="1" applyBorder="1" applyAlignment="1" applyProtection="1">
      <alignment horizontal="center" vertical="center" wrapText="1"/>
      <protection locked="0"/>
    </xf>
    <xf numFmtId="0" fontId="14" fillId="0" borderId="9" xfId="31" applyNumberFormat="1" applyFont="1" applyBorder="1" applyAlignment="1">
      <alignment horizontal="right" vertical="top" wrapText="1"/>
    </xf>
    <xf numFmtId="0" fontId="14" fillId="0" borderId="3" xfId="32" quotePrefix="1" applyFont="1" applyBorder="1" applyAlignment="1">
      <alignment horizontal="center" vertical="center" wrapText="1"/>
    </xf>
    <xf numFmtId="0" fontId="8" fillId="0" borderId="4" xfId="0" applyFont="1" applyBorder="1"/>
    <xf numFmtId="0" fontId="14" fillId="0" borderId="3" xfId="37" quotePrefix="1" applyFont="1" applyBorder="1" applyAlignment="1">
      <alignment horizontal="center" vertical="center" wrapText="1"/>
    </xf>
    <xf numFmtId="0" fontId="8" fillId="0" borderId="4" xfId="0" applyFont="1" applyBorder="1" applyAlignment="1">
      <alignment wrapText="1"/>
    </xf>
    <xf numFmtId="0" fontId="14" fillId="0" borderId="0" xfId="38" quotePrefix="1" applyAlignment="1">
      <alignment horizontal="left" wrapText="1"/>
    </xf>
    <xf numFmtId="0" fontId="18" fillId="0" borderId="33" xfId="39" quotePrefix="1" applyBorder="1" applyAlignment="1">
      <alignment vertical="top" wrapText="1"/>
    </xf>
    <xf numFmtId="0" fontId="18" fillId="0" borderId="33" xfId="39" applyBorder="1" applyAlignment="1">
      <alignment vertical="top" wrapText="1"/>
    </xf>
    <xf numFmtId="166" fontId="8" fillId="0" borderId="0" xfId="8" applyNumberFormat="1" applyFont="1" applyFill="1" applyBorder="1" applyAlignment="1">
      <alignment vertical="center" wrapText="1"/>
    </xf>
    <xf numFmtId="0" fontId="0" fillId="0" borderId="0" xfId="0" applyAlignment="1">
      <alignment vertical="center" wrapText="1"/>
    </xf>
    <xf numFmtId="0" fontId="7" fillId="0" borderId="0" xfId="8" applyFont="1" applyAlignment="1">
      <alignment horizontal="left" vertical="center"/>
    </xf>
    <xf numFmtId="0" fontId="8" fillId="0" borderId="0" xfId="8" applyFont="1" applyAlignment="1">
      <alignment vertical="center"/>
    </xf>
    <xf numFmtId="0" fontId="8" fillId="0" borderId="0" xfId="0" applyFont="1" applyAlignment="1">
      <alignment wrapText="1"/>
    </xf>
    <xf numFmtId="0" fontId="37" fillId="0" borderId="0" xfId="43" applyFont="1" applyAlignment="1" applyProtection="1">
      <alignment horizontal="left" vertical="center"/>
      <protection locked="0"/>
    </xf>
    <xf numFmtId="165" fontId="26" fillId="0" borderId="5" xfId="29" applyNumberFormat="1" applyFont="1" applyFill="1" applyBorder="1" applyAlignment="1">
      <alignment vertical="top" wrapText="1"/>
    </xf>
    <xf numFmtId="165" fontId="25" fillId="0" borderId="14" xfId="30" applyNumberFormat="1" applyFont="1" applyFill="1" applyBorder="1" applyAlignment="1">
      <alignment horizontal="right" vertical="top" wrapText="1"/>
    </xf>
    <xf numFmtId="165" fontId="11" fillId="0" borderId="15" xfId="29" applyNumberFormat="1" applyFont="1" applyFill="1" applyBorder="1" applyAlignment="1">
      <alignment horizontal="right" vertical="top" wrapText="1"/>
    </xf>
    <xf numFmtId="165" fontId="26" fillId="2" borderId="16" xfId="29" applyNumberFormat="1" applyFont="1" applyFill="1" applyBorder="1" applyAlignment="1">
      <alignment horizontal="right" vertical="top" wrapText="1"/>
    </xf>
    <xf numFmtId="0" fontId="38" fillId="6" borderId="3" xfId="3" applyFont="1" applyFill="1" applyBorder="1" applyAlignment="1">
      <alignment horizontal="center" vertical="center" wrapText="1"/>
    </xf>
    <xf numFmtId="169" fontId="11" fillId="0" borderId="3" xfId="29" applyNumberFormat="1" applyFont="1" applyFill="1" applyBorder="1" applyAlignment="1">
      <alignment horizontal="right" vertical="top" wrapText="1"/>
    </xf>
    <xf numFmtId="165" fontId="1" fillId="0" borderId="0" xfId="8" applyNumberFormat="1"/>
    <xf numFmtId="0" fontId="25" fillId="0" borderId="0" xfId="43" applyFont="1" applyAlignment="1" applyProtection="1">
      <alignment horizontal="right" vertical="center"/>
      <protection locked="0"/>
    </xf>
    <xf numFmtId="0" fontId="23" fillId="0" borderId="0" xfId="9" applyFont="1" applyBorder="1" applyAlignment="1">
      <alignment vertical="center"/>
    </xf>
    <xf numFmtId="164" fontId="25" fillId="0" borderId="10" xfId="3" applyNumberFormat="1" applyFont="1" applyBorder="1" applyAlignment="1">
      <alignment wrapText="1"/>
    </xf>
    <xf numFmtId="164" fontId="11" fillId="0" borderId="10" xfId="25" quotePrefix="1" applyNumberFormat="1" applyFont="1" applyFill="1" applyBorder="1" applyAlignment="1">
      <alignment horizontal="right" vertical="top" wrapText="1"/>
    </xf>
    <xf numFmtId="164" fontId="26" fillId="0" borderId="3" xfId="29" applyNumberFormat="1" applyFont="1" applyFill="1" applyBorder="1" applyAlignment="1">
      <alignment horizontal="right" vertical="top" wrapText="1"/>
    </xf>
    <xf numFmtId="164" fontId="26" fillId="2" borderId="10" xfId="29" applyNumberFormat="1" applyFont="1" applyFill="1" applyBorder="1" applyAlignment="1">
      <alignment horizontal="right" vertical="top" wrapText="1"/>
    </xf>
    <xf numFmtId="164" fontId="25" fillId="0" borderId="9" xfId="30" applyNumberFormat="1" applyFont="1" applyFill="1" applyBorder="1" applyAlignment="1">
      <alignment horizontal="right" vertical="top" wrapText="1"/>
    </xf>
    <xf numFmtId="164" fontId="25" fillId="0" borderId="10" xfId="30" applyNumberFormat="1" applyFont="1" applyBorder="1" applyAlignment="1">
      <alignment horizontal="right" vertical="top" wrapText="1"/>
    </xf>
    <xf numFmtId="164" fontId="11" fillId="0" borderId="14" xfId="25" quotePrefix="1" applyNumberFormat="1" applyFont="1" applyBorder="1" applyAlignment="1">
      <alignment horizontal="left" vertical="top" wrapText="1"/>
    </xf>
    <xf numFmtId="164" fontId="11" fillId="0" borderId="3" xfId="25" quotePrefix="1" applyNumberFormat="1" applyFont="1" applyBorder="1" applyAlignment="1">
      <alignment horizontal="left" vertical="top" wrapText="1"/>
    </xf>
    <xf numFmtId="164" fontId="11" fillId="0" borderId="10" xfId="25" quotePrefix="1" applyNumberFormat="1" applyFont="1" applyBorder="1" applyAlignment="1">
      <alignment horizontal="left" vertical="top" wrapText="1"/>
    </xf>
    <xf numFmtId="164" fontId="26" fillId="0" borderId="14" xfId="29" applyNumberFormat="1" applyFont="1" applyFill="1" applyBorder="1" applyAlignment="1">
      <alignment horizontal="right" vertical="top" wrapText="1"/>
    </xf>
    <xf numFmtId="170" fontId="26" fillId="0" borderId="3" xfId="23" applyNumberFormat="1" applyFont="1" applyFill="1" applyBorder="1" applyAlignment="1">
      <alignment horizontal="right" vertical="center" wrapText="1"/>
    </xf>
    <xf numFmtId="170" fontId="26" fillId="0" borderId="10" xfId="24" applyNumberFormat="1" applyFont="1" applyFill="1" applyBorder="1" applyAlignment="1">
      <alignment horizontal="right" vertical="center" wrapText="1"/>
    </xf>
    <xf numFmtId="168" fontId="26" fillId="0" borderId="9" xfId="23" applyNumberFormat="1" applyFont="1" applyFill="1" applyBorder="1" applyAlignment="1">
      <alignment horizontal="right" vertical="center" wrapText="1"/>
    </xf>
    <xf numFmtId="168" fontId="26" fillId="0" borderId="3" xfId="23" applyNumberFormat="1" applyFont="1" applyFill="1" applyBorder="1" applyAlignment="1">
      <alignment horizontal="right" vertical="center" wrapText="1"/>
    </xf>
    <xf numFmtId="168" fontId="26" fillId="0" borderId="10" xfId="24" applyNumberFormat="1" applyFont="1" applyFill="1" applyBorder="1" applyAlignment="1">
      <alignment horizontal="right" vertical="center" wrapText="1"/>
    </xf>
    <xf numFmtId="168" fontId="26" fillId="0" borderId="14" xfId="24" applyNumberFormat="1" applyFont="1" applyFill="1" applyBorder="1" applyAlignment="1">
      <alignment horizontal="right" vertical="center" wrapText="1"/>
    </xf>
    <xf numFmtId="168" fontId="26" fillId="0" borderId="3" xfId="24" applyNumberFormat="1" applyFont="1" applyFill="1" applyBorder="1" applyAlignment="1">
      <alignment horizontal="right" vertical="center" wrapText="1"/>
    </xf>
    <xf numFmtId="168" fontId="25" fillId="0" borderId="3" xfId="3" applyNumberFormat="1" applyFont="1" applyFill="1" applyBorder="1" applyAlignment="1">
      <alignment horizontal="right" vertical="center" wrapText="1"/>
    </xf>
    <xf numFmtId="164" fontId="25" fillId="0" borderId="10" xfId="3" applyNumberFormat="1" applyFont="1" applyFill="1" applyBorder="1" applyAlignment="1">
      <alignment horizontal="right" vertical="center" wrapText="1"/>
    </xf>
    <xf numFmtId="168" fontId="26" fillId="0" borderId="14" xfId="23" applyNumberFormat="1" applyFont="1" applyFill="1" applyBorder="1" applyAlignment="1">
      <alignment horizontal="right" vertical="center" wrapText="1"/>
    </xf>
    <xf numFmtId="164" fontId="26" fillId="0" borderId="10" xfId="24" applyNumberFormat="1" applyFont="1" applyFill="1" applyBorder="1" applyAlignment="1">
      <alignment horizontal="right" vertical="center" wrapText="1"/>
    </xf>
    <xf numFmtId="165" fontId="26" fillId="0" borderId="10" xfId="23" applyNumberFormat="1" applyFont="1" applyFill="1" applyBorder="1" applyAlignment="1">
      <alignment vertical="center" wrapText="1"/>
    </xf>
    <xf numFmtId="165" fontId="11" fillId="0" borderId="10" xfId="30" applyNumberFormat="1" applyFont="1" applyFill="1" applyBorder="1" applyAlignment="1">
      <alignment vertical="top" wrapText="1"/>
    </xf>
    <xf numFmtId="165" fontId="11" fillId="0" borderId="10" xfId="25" quotePrefix="1" applyNumberFormat="1" applyFont="1" applyFill="1" applyBorder="1" applyAlignment="1">
      <alignment vertical="top" wrapText="1"/>
    </xf>
    <xf numFmtId="165" fontId="26" fillId="0" borderId="10" xfId="30" applyNumberFormat="1" applyFont="1" applyFill="1" applyBorder="1" applyAlignment="1">
      <alignment vertical="top" wrapText="1"/>
    </xf>
    <xf numFmtId="165" fontId="26" fillId="0" borderId="10" xfId="29" applyNumberFormat="1" applyFont="1" applyFill="1" applyBorder="1" applyAlignment="1">
      <alignment vertical="top" wrapText="1"/>
    </xf>
    <xf numFmtId="165" fontId="26" fillId="0" borderId="4" xfId="29" applyNumberFormat="1" applyFont="1" applyFill="1" applyBorder="1" applyAlignment="1">
      <alignment vertical="top" wrapText="1"/>
    </xf>
    <xf numFmtId="165" fontId="11" fillId="0" borderId="10" xfId="25" quotePrefix="1" applyNumberFormat="1" applyFont="1" applyFill="1" applyBorder="1" applyAlignment="1">
      <alignment horizontal="right" vertical="top" wrapText="1"/>
    </xf>
    <xf numFmtId="0" fontId="26" fillId="2" borderId="4" xfId="33" applyFont="1" applyFill="1" applyBorder="1" applyAlignment="1">
      <alignment horizontal="left" vertical="top" wrapText="1"/>
    </xf>
    <xf numFmtId="165" fontId="11" fillId="2" borderId="14" xfId="29" applyNumberFormat="1" applyFont="1" applyFill="1" applyBorder="1" applyAlignment="1">
      <alignment horizontal="right" vertical="top" wrapText="1"/>
    </xf>
    <xf numFmtId="165" fontId="11" fillId="2" borderId="3" xfId="29" applyNumberFormat="1" applyFont="1" applyFill="1" applyBorder="1" applyAlignment="1">
      <alignment horizontal="right" vertical="top" wrapText="1"/>
    </xf>
    <xf numFmtId="165" fontId="11" fillId="2" borderId="34" xfId="29" applyNumberFormat="1" applyFont="1" applyFill="1" applyBorder="1" applyAlignment="1">
      <alignment horizontal="right" vertical="top" wrapText="1"/>
    </xf>
    <xf numFmtId="165" fontId="26" fillId="0" borderId="13" xfId="29" applyNumberFormat="1" applyFont="1" applyFill="1" applyBorder="1" applyAlignment="1">
      <alignment horizontal="right" vertical="top" wrapText="1"/>
    </xf>
    <xf numFmtId="169" fontId="1" fillId="0" borderId="0" xfId="8" applyNumberFormat="1" applyFont="1"/>
    <xf numFmtId="169" fontId="28" fillId="0" borderId="3" xfId="8" applyNumberFormat="1" applyFont="1" applyBorder="1" applyAlignment="1">
      <alignment horizontal="center" vertical="center" wrapText="1"/>
    </xf>
    <xf numFmtId="169" fontId="16" fillId="0" borderId="3" xfId="8" applyNumberFormat="1" applyFont="1" applyBorder="1" applyAlignment="1">
      <alignment horizontal="center" vertical="center" wrapText="1"/>
    </xf>
    <xf numFmtId="169" fontId="1" fillId="0" borderId="3" xfId="8" applyNumberFormat="1" applyFont="1" applyBorder="1" applyAlignment="1">
      <alignment horizontal="center"/>
    </xf>
    <xf numFmtId="0" fontId="37" fillId="0" borderId="0" xfId="43" applyFont="1" applyAlignment="1" applyProtection="1">
      <alignment wrapText="1"/>
      <protection locked="0"/>
    </xf>
    <xf numFmtId="0" fontId="7" fillId="0" borderId="0" xfId="8" applyFont="1" applyAlignment="1">
      <alignment horizontal="right"/>
    </xf>
    <xf numFmtId="0" fontId="19" fillId="0" borderId="3" xfId="0" applyFont="1" applyFill="1" applyBorder="1" applyAlignment="1">
      <alignment horizontal="left" vertical="top" wrapText="1"/>
    </xf>
    <xf numFmtId="0" fontId="19" fillId="0" borderId="4" xfId="0" applyFont="1" applyFill="1" applyBorder="1" applyAlignment="1">
      <alignment horizontal="left" vertical="top" wrapText="1"/>
    </xf>
    <xf numFmtId="0" fontId="8" fillId="0" borderId="3" xfId="0" applyFont="1" applyBorder="1" applyAlignment="1">
      <alignment horizontal="left" vertical="top" wrapText="1"/>
    </xf>
    <xf numFmtId="0" fontId="36" fillId="0" borderId="3" xfId="25" applyFont="1" applyBorder="1" applyAlignment="1">
      <alignment horizontal="left" vertical="top" wrapText="1"/>
    </xf>
    <xf numFmtId="0" fontId="26" fillId="0" borderId="34" xfId="28" applyFont="1" applyFill="1" applyBorder="1" applyAlignment="1">
      <alignment horizontal="left" vertical="top" wrapText="1"/>
    </xf>
    <xf numFmtId="0" fontId="0" fillId="0" borderId="0" xfId="0" applyAlignment="1">
      <alignment horizontal="center" wrapText="1"/>
    </xf>
    <xf numFmtId="0" fontId="26" fillId="0" borderId="3" xfId="27" applyFont="1" applyFill="1" applyBorder="1" applyAlignment="1">
      <alignment horizontal="center" vertical="top" wrapText="1"/>
    </xf>
    <xf numFmtId="164" fontId="25" fillId="0" borderId="14" xfId="30" applyNumberFormat="1" applyFont="1" applyFill="1" applyBorder="1" applyAlignment="1">
      <alignment horizontal="right" vertical="top" wrapText="1"/>
    </xf>
    <xf numFmtId="0" fontId="31" fillId="0" borderId="4" xfId="26" applyNumberFormat="1" applyFont="1" applyBorder="1" applyAlignment="1">
      <alignment horizontal="center" vertical="top" wrapText="1"/>
    </xf>
    <xf numFmtId="176" fontId="25" fillId="0" borderId="3" xfId="29" applyNumberFormat="1" applyFont="1" applyBorder="1" applyAlignment="1">
      <alignment horizontal="right" vertical="top" wrapText="1"/>
    </xf>
    <xf numFmtId="164" fontId="25" fillId="0" borderId="5" xfId="30" applyNumberFormat="1" applyFont="1" applyFill="1" applyBorder="1" applyAlignment="1">
      <alignment horizontal="right" vertical="top" wrapText="1"/>
    </xf>
    <xf numFmtId="164" fontId="25" fillId="0" borderId="14" xfId="29" applyNumberFormat="1" applyFont="1" applyBorder="1" applyAlignment="1">
      <alignment horizontal="right" vertical="top" wrapText="1"/>
    </xf>
    <xf numFmtId="164" fontId="25" fillId="0" borderId="3" xfId="29" applyNumberFormat="1" applyFont="1" applyBorder="1" applyAlignment="1">
      <alignment horizontal="right" vertical="top" wrapText="1"/>
    </xf>
    <xf numFmtId="164" fontId="25" fillId="0" borderId="34" xfId="30" applyNumberFormat="1" applyFont="1" applyBorder="1" applyAlignment="1">
      <alignment horizontal="right" vertical="top" wrapText="1"/>
    </xf>
    <xf numFmtId="164" fontId="12" fillId="0" borderId="14" xfId="29" applyNumberFormat="1" applyFont="1" applyBorder="1" applyAlignment="1">
      <alignment horizontal="right" vertical="top" wrapText="1"/>
    </xf>
    <xf numFmtId="164" fontId="12" fillId="0" borderId="3" xfId="29" applyNumberFormat="1" applyFont="1" applyBorder="1" applyAlignment="1">
      <alignment horizontal="right" vertical="top" wrapText="1"/>
    </xf>
    <xf numFmtId="164" fontId="12" fillId="0" borderId="34" xfId="30" applyNumberFormat="1" applyFont="1" applyBorder="1" applyAlignment="1">
      <alignment horizontal="right" vertical="top" wrapText="1"/>
    </xf>
    <xf numFmtId="164" fontId="11" fillId="0" borderId="14" xfId="29" applyNumberFormat="1" applyFont="1" applyFill="1" applyBorder="1" applyAlignment="1">
      <alignment horizontal="right" vertical="top" wrapText="1"/>
    </xf>
    <xf numFmtId="164" fontId="11" fillId="0" borderId="3" xfId="29" applyNumberFormat="1" applyFont="1" applyFill="1" applyBorder="1" applyAlignment="1">
      <alignment horizontal="right" vertical="top" wrapText="1"/>
    </xf>
    <xf numFmtId="0" fontId="31" fillId="0" borderId="2" xfId="31" applyNumberFormat="1" applyFont="1" applyBorder="1" applyAlignment="1">
      <alignment horizontal="center" vertical="top" wrapText="1"/>
    </xf>
    <xf numFmtId="176" fontId="25" fillId="0" borderId="10" xfId="30" applyNumberFormat="1" applyFont="1" applyBorder="1" applyAlignment="1">
      <alignment horizontal="right" vertical="top" wrapText="1"/>
    </xf>
    <xf numFmtId="165" fontId="0" fillId="0" borderId="0" xfId="0" applyNumberFormat="1"/>
    <xf numFmtId="176" fontId="25" fillId="0" borderId="9" xfId="29" applyNumberFormat="1" applyFont="1" applyBorder="1" applyAlignment="1">
      <alignment horizontal="right" vertical="top" wrapText="1"/>
    </xf>
    <xf numFmtId="169" fontId="12" fillId="0" borderId="11" xfId="29" applyNumberFormat="1" applyFont="1" applyBorder="1" applyAlignment="1">
      <alignment horizontal="right" vertical="top" wrapText="1"/>
    </xf>
    <xf numFmtId="169" fontId="12" fillId="0" borderId="12" xfId="29" applyNumberFormat="1" applyFont="1" applyBorder="1" applyAlignment="1">
      <alignment horizontal="right" vertical="top" wrapText="1"/>
    </xf>
    <xf numFmtId="49" fontId="40" fillId="0" borderId="0" xfId="0" applyNumberFormat="1" applyFont="1" applyAlignment="1" applyProtection="1">
      <alignment horizontal="left" vertical="top"/>
      <protection locked="0"/>
    </xf>
    <xf numFmtId="172" fontId="0" fillId="0" borderId="0" xfId="0" applyNumberFormat="1" applyFont="1" applyAlignment="1" applyProtection="1">
      <alignment horizontal="right" vertical="top" wrapText="1"/>
      <protection locked="0"/>
    </xf>
    <xf numFmtId="49" fontId="40" fillId="0" borderId="0" xfId="0" applyNumberFormat="1" applyFont="1" applyAlignment="1" applyProtection="1">
      <alignment horizontal="right" vertical="top"/>
      <protection locked="0"/>
    </xf>
    <xf numFmtId="0" fontId="0" fillId="0" borderId="0" xfId="0" applyAlignment="1" applyProtection="1">
      <alignment vertical="top"/>
      <protection locked="0"/>
    </xf>
    <xf numFmtId="49" fontId="0" fillId="0" borderId="0" xfId="0" applyNumberFormat="1" applyFont="1" applyAlignment="1" applyProtection="1">
      <alignment horizontal="left" vertical="top"/>
      <protection locked="0"/>
    </xf>
    <xf numFmtId="49" fontId="0" fillId="0" borderId="1" xfId="0" applyNumberFormat="1" applyFont="1" applyBorder="1" applyAlignment="1" applyProtection="1">
      <alignment vertical="top"/>
      <protection locked="0"/>
    </xf>
    <xf numFmtId="172" fontId="0" fillId="0" borderId="35" xfId="0" applyNumberFormat="1" applyFont="1" applyBorder="1" applyAlignment="1" applyProtection="1">
      <alignment horizontal="right" vertical="top" wrapText="1"/>
      <protection locked="0"/>
    </xf>
    <xf numFmtId="49" fontId="0" fillId="0" borderId="0" xfId="0" applyNumberFormat="1" applyFont="1" applyAlignment="1" applyProtection="1">
      <alignment vertical="top"/>
      <protection locked="0"/>
    </xf>
    <xf numFmtId="172" fontId="39" fillId="0" borderId="0" xfId="0" applyNumberFormat="1" applyFont="1" applyBorder="1" applyAlignment="1" applyProtection="1">
      <alignment horizontal="right" vertical="top"/>
      <protection locked="0"/>
    </xf>
    <xf numFmtId="172" fontId="41" fillId="0" borderId="1" xfId="0" applyNumberFormat="1" applyFont="1" applyBorder="1" applyAlignment="1" applyProtection="1">
      <alignment horizontal="right" vertical="top"/>
      <protection locked="0"/>
    </xf>
    <xf numFmtId="165" fontId="41" fillId="0" borderId="1" xfId="0" applyNumberFormat="1" applyFont="1" applyBorder="1" applyAlignment="1" applyProtection="1">
      <alignment horizontal="right" vertical="top"/>
      <protection locked="0"/>
    </xf>
    <xf numFmtId="49" fontId="41" fillId="0" borderId="0" xfId="0" applyNumberFormat="1" applyFont="1" applyAlignment="1" applyProtection="1">
      <alignment horizontal="left" vertical="top"/>
      <protection locked="0"/>
    </xf>
    <xf numFmtId="173" fontId="41" fillId="0" borderId="1" xfId="0" applyNumberFormat="1" applyFont="1" applyBorder="1" applyAlignment="1" applyProtection="1">
      <alignment vertical="top"/>
      <protection locked="0"/>
    </xf>
    <xf numFmtId="172" fontId="0" fillId="0" borderId="0" xfId="0" applyNumberFormat="1" applyFont="1" applyBorder="1" applyAlignment="1" applyProtection="1">
      <alignment horizontal="right" vertical="top" wrapText="1"/>
      <protection locked="0"/>
    </xf>
    <xf numFmtId="0" fontId="0" fillId="0" borderId="0" xfId="0" applyBorder="1" applyAlignment="1" applyProtection="1"/>
    <xf numFmtId="172" fontId="42" fillId="0" borderId="0" xfId="0" applyNumberFormat="1" applyFont="1" applyAlignment="1" applyProtection="1">
      <alignment vertical="top" wrapText="1"/>
      <protection locked="0"/>
    </xf>
    <xf numFmtId="49" fontId="0" fillId="0" borderId="3" xfId="0" applyNumberFormat="1" applyFont="1" applyBorder="1" applyAlignment="1" applyProtection="1">
      <alignment horizontal="center" vertical="center" wrapText="1"/>
      <protection locked="0"/>
    </xf>
    <xf numFmtId="174" fontId="0" fillId="0" borderId="37" xfId="0" applyNumberFormat="1" applyFont="1" applyBorder="1" applyAlignment="1" applyProtection="1">
      <alignment horizontal="center" vertical="top" wrapText="1"/>
      <protection locked="0"/>
    </xf>
    <xf numFmtId="174" fontId="0" fillId="0" borderId="0" xfId="0" applyNumberFormat="1" applyFont="1" applyBorder="1" applyAlignment="1" applyProtection="1">
      <alignment horizontal="center" vertical="top" wrapText="1"/>
      <protection locked="0"/>
    </xf>
    <xf numFmtId="0" fontId="41" fillId="0" borderId="0" xfId="0" applyFont="1" applyAlignment="1" applyProtection="1">
      <alignment vertical="center" wrapText="1"/>
    </xf>
    <xf numFmtId="164" fontId="41" fillId="0" borderId="0" xfId="0" applyNumberFormat="1" applyFont="1" applyAlignment="1" applyProtection="1">
      <alignment horizontal="right" vertical="center" wrapText="1"/>
    </xf>
    <xf numFmtId="164" fontId="41" fillId="0" borderId="0" xfId="0" applyNumberFormat="1" applyFont="1" applyAlignment="1" applyProtection="1">
      <alignment horizontal="right" vertical="top"/>
      <protection locked="0"/>
    </xf>
    <xf numFmtId="164" fontId="39" fillId="0" borderId="0" xfId="0" applyNumberFormat="1" applyFont="1" applyAlignment="1" applyProtection="1">
      <alignment horizontal="right" vertical="top"/>
      <protection locked="0"/>
    </xf>
    <xf numFmtId="49" fontId="41" fillId="0" borderId="0" xfId="0" applyNumberFormat="1" applyFont="1" applyAlignment="1" applyProtection="1">
      <alignment horizontal="left" vertical="top" wrapText="1"/>
      <protection locked="0"/>
    </xf>
    <xf numFmtId="0" fontId="39" fillId="0" borderId="0" xfId="0" applyFont="1" applyAlignment="1" applyProtection="1">
      <alignment horizontal="right" vertical="center" wrapText="1"/>
    </xf>
    <xf numFmtId="0" fontId="39" fillId="0" borderId="0" xfId="0" applyFont="1" applyAlignment="1" applyProtection="1">
      <alignment vertical="center" wrapText="1"/>
    </xf>
    <xf numFmtId="0" fontId="39" fillId="0" borderId="0" xfId="0" applyFont="1" applyAlignment="1" applyProtection="1">
      <alignment horizontal="left" vertical="center" wrapText="1"/>
    </xf>
    <xf numFmtId="164" fontId="39" fillId="0" borderId="0" xfId="0" applyNumberFormat="1" applyFont="1" applyAlignment="1" applyProtection="1">
      <alignment horizontal="right" vertical="center" wrapText="1"/>
    </xf>
    <xf numFmtId="164" fontId="0" fillId="0" borderId="0" xfId="0" applyNumberFormat="1" applyFont="1" applyAlignment="1" applyProtection="1">
      <alignment horizontal="right" vertical="top" wrapText="1"/>
      <protection locked="0"/>
    </xf>
    <xf numFmtId="0" fontId="0" fillId="0" borderId="0" xfId="0" applyAlignment="1" applyProtection="1"/>
    <xf numFmtId="2" fontId="0" fillId="0" borderId="0" xfId="0" applyNumberFormat="1" applyAlignment="1" applyProtection="1"/>
    <xf numFmtId="175" fontId="41" fillId="0" borderId="0" xfId="0" applyNumberFormat="1" applyFont="1" applyAlignment="1" applyProtection="1">
      <alignment horizontal="right" vertical="top"/>
      <protection locked="0"/>
    </xf>
    <xf numFmtId="173" fontId="41" fillId="0" borderId="0" xfId="0" applyNumberFormat="1" applyFont="1" applyAlignment="1" applyProtection="1">
      <alignment horizontal="right" vertical="top"/>
      <protection locked="0"/>
    </xf>
    <xf numFmtId="0" fontId="41" fillId="0" borderId="0" xfId="0" applyNumberFormat="1" applyFont="1" applyAlignment="1" applyProtection="1">
      <alignment horizontal="left" vertical="top" wrapText="1"/>
      <protection locked="0"/>
    </xf>
    <xf numFmtId="0" fontId="0" fillId="0" borderId="0" xfId="0" applyFill="1" applyBorder="1" applyAlignment="1" applyProtection="1"/>
    <xf numFmtId="0" fontId="41" fillId="0" borderId="0" xfId="0" applyFont="1" applyAlignment="1" applyProtection="1">
      <alignment horizontal="right" vertical="center" wrapText="1"/>
    </xf>
    <xf numFmtId="164" fontId="41" fillId="0" borderId="0" xfId="0" applyNumberFormat="1" applyFont="1" applyAlignment="1" applyProtection="1">
      <alignment horizontal="right" vertical="top" wrapText="1"/>
    </xf>
    <xf numFmtId="172" fontId="0" fillId="0" borderId="0" xfId="0" applyNumberFormat="1" applyFont="1" applyAlignment="1" applyProtection="1">
      <alignment horizontal="right" wrapText="1"/>
      <protection locked="0"/>
    </xf>
    <xf numFmtId="172" fontId="39" fillId="0" borderId="0" xfId="0" applyNumberFormat="1" applyFont="1" applyAlignment="1" applyProtection="1">
      <alignment horizontal="right" wrapText="1"/>
      <protection locked="0"/>
    </xf>
    <xf numFmtId="172" fontId="39" fillId="0" borderId="0" xfId="0" applyNumberFormat="1" applyFont="1" applyAlignment="1" applyProtection="1">
      <alignment horizontal="right" vertical="top" wrapText="1"/>
      <protection locked="0"/>
    </xf>
    <xf numFmtId="172" fontId="0" fillId="0" borderId="36" xfId="0" applyNumberFormat="1" applyFont="1" applyBorder="1" applyAlignment="1" applyProtection="1">
      <alignment horizontal="right" vertical="top" wrapText="1"/>
      <protection locked="0"/>
    </xf>
    <xf numFmtId="49" fontId="39" fillId="0" borderId="0" xfId="0" applyNumberFormat="1" applyFont="1" applyAlignment="1" applyProtection="1">
      <alignment horizontal="right" vertical="top"/>
      <protection locked="0"/>
    </xf>
    <xf numFmtId="49" fontId="43" fillId="0" borderId="35" xfId="0" applyNumberFormat="1" applyFont="1" applyBorder="1" applyAlignment="1" applyProtection="1">
      <alignment horizontal="center" vertical="top" wrapText="1"/>
      <protection locked="0"/>
    </xf>
    <xf numFmtId="172" fontId="44" fillId="0" borderId="0" xfId="0" applyNumberFormat="1" applyFont="1" applyAlignment="1" applyProtection="1">
      <alignment horizontal="right" vertical="top" wrapText="1"/>
      <protection locked="0"/>
    </xf>
    <xf numFmtId="172" fontId="45" fillId="0" borderId="0" xfId="0" applyNumberFormat="1" applyFont="1" applyAlignment="1" applyProtection="1">
      <alignment horizontal="right" vertical="top" wrapText="1"/>
      <protection locked="0"/>
    </xf>
    <xf numFmtId="164" fontId="41" fillId="0" borderId="0" xfId="0" applyNumberFormat="1" applyFont="1" applyAlignment="1" applyProtection="1">
      <alignment vertical="top"/>
    </xf>
    <xf numFmtId="164" fontId="41" fillId="3" borderId="0" xfId="0" applyNumberFormat="1" applyFont="1" applyFill="1" applyAlignment="1" applyProtection="1">
      <alignment horizontal="right" vertical="top"/>
      <protection locked="0"/>
    </xf>
    <xf numFmtId="172" fontId="0" fillId="0" borderId="19" xfId="0" applyNumberFormat="1" applyFont="1" applyBorder="1" applyAlignment="1" applyProtection="1">
      <alignment horizontal="right" vertical="top" wrapText="1"/>
      <protection locked="0"/>
    </xf>
    <xf numFmtId="172" fontId="0" fillId="0" borderId="20" xfId="0" applyNumberFormat="1" applyFont="1" applyBorder="1" applyAlignment="1" applyProtection="1">
      <alignment horizontal="right" vertical="top" wrapText="1"/>
      <protection locked="0"/>
    </xf>
    <xf numFmtId="169" fontId="26" fillId="0" borderId="3" xfId="29" applyNumberFormat="1" applyFont="1" applyFill="1" applyBorder="1" applyAlignment="1">
      <alignment horizontal="right" vertical="top" wrapText="1"/>
    </xf>
    <xf numFmtId="169" fontId="11" fillId="0" borderId="9" xfId="29" applyNumberFormat="1" applyFont="1" applyFill="1" applyBorder="1" applyAlignment="1">
      <alignment horizontal="right" vertical="top" wrapText="1"/>
    </xf>
    <xf numFmtId="169" fontId="11" fillId="0" borderId="10" xfId="29" applyNumberFormat="1" applyFont="1" applyFill="1" applyBorder="1" applyAlignment="1">
      <alignment horizontal="right" vertical="top" wrapText="1"/>
    </xf>
    <xf numFmtId="0" fontId="11" fillId="0" borderId="3" xfId="25" quotePrefix="1" applyFont="1" applyFill="1" applyBorder="1" applyAlignment="1">
      <alignment horizontal="left" vertical="top" wrapText="1"/>
    </xf>
    <xf numFmtId="176" fontId="15" fillId="0" borderId="31" xfId="25" quotePrefix="1" applyNumberFormat="1" applyBorder="1" applyAlignment="1">
      <alignment horizontal="left" vertical="top" wrapText="1"/>
    </xf>
    <xf numFmtId="176" fontId="15" fillId="0" borderId="16" xfId="25" quotePrefix="1" applyNumberFormat="1" applyBorder="1" applyAlignment="1">
      <alignment horizontal="left" vertical="top" wrapText="1"/>
    </xf>
    <xf numFmtId="176" fontId="15" fillId="0" borderId="32" xfId="25" quotePrefix="1" applyNumberFormat="1" applyBorder="1" applyAlignment="1">
      <alignment horizontal="left" vertical="top" wrapText="1"/>
    </xf>
    <xf numFmtId="164" fontId="11" fillId="0" borderId="15" xfId="25" quotePrefix="1" applyNumberFormat="1" applyFont="1" applyBorder="1" applyAlignment="1">
      <alignment horizontal="left" vertical="top" wrapText="1"/>
    </xf>
    <xf numFmtId="164" fontId="11" fillId="0" borderId="34" xfId="25" quotePrefix="1" applyNumberFormat="1" applyFont="1" applyBorder="1" applyAlignment="1">
      <alignment horizontal="left" vertical="top" wrapText="1"/>
    </xf>
    <xf numFmtId="164" fontId="4" fillId="0" borderId="14" xfId="3" applyNumberFormat="1" applyBorder="1" applyAlignment="1">
      <alignment wrapText="1"/>
    </xf>
    <xf numFmtId="164" fontId="4" fillId="0" borderId="3" xfId="3" applyNumberFormat="1" applyBorder="1" applyAlignment="1">
      <alignment wrapText="1"/>
    </xf>
    <xf numFmtId="164" fontId="4" fillId="0" borderId="3" xfId="3" applyNumberFormat="1" applyFill="1" applyBorder="1" applyAlignment="1">
      <alignment wrapText="1"/>
    </xf>
    <xf numFmtId="176" fontId="26" fillId="0" borderId="14" xfId="29" applyNumberFormat="1" applyFont="1" applyFill="1" applyBorder="1" applyAlignment="1">
      <alignment horizontal="right" vertical="top" wrapText="1"/>
    </xf>
    <xf numFmtId="176" fontId="26" fillId="0" borderId="3" xfId="29" applyNumberFormat="1" applyFont="1" applyFill="1" applyBorder="1" applyAlignment="1">
      <alignment horizontal="right" vertical="top" wrapText="1"/>
    </xf>
    <xf numFmtId="176" fontId="11" fillId="0" borderId="14" xfId="29" applyNumberFormat="1" applyFont="1" applyFill="1" applyBorder="1" applyAlignment="1">
      <alignment horizontal="right" vertical="top" wrapText="1"/>
    </xf>
    <xf numFmtId="176" fontId="11" fillId="0" borderId="3" xfId="29" applyNumberFormat="1" applyFont="1" applyFill="1" applyBorder="1" applyAlignment="1">
      <alignment horizontal="right" vertical="top" wrapText="1"/>
    </xf>
    <xf numFmtId="176" fontId="12" fillId="0" borderId="10" xfId="30" applyNumberFormat="1" applyFont="1" applyBorder="1" applyAlignment="1">
      <alignment horizontal="right" vertical="top" wrapText="1"/>
    </xf>
    <xf numFmtId="176" fontId="8" fillId="0" borderId="14" xfId="0" applyNumberFormat="1" applyFont="1" applyBorder="1"/>
    <xf numFmtId="176" fontId="8" fillId="0" borderId="3" xfId="0" applyNumberFormat="1" applyFont="1" applyBorder="1"/>
    <xf numFmtId="176" fontId="12" fillId="0" borderId="14" xfId="29" applyNumberFormat="1" applyFont="1" applyBorder="1" applyAlignment="1">
      <alignment horizontal="right" vertical="top" wrapText="1"/>
    </xf>
    <xf numFmtId="176" fontId="12" fillId="0" borderId="3" xfId="29" applyNumberFormat="1" applyFont="1" applyBorder="1" applyAlignment="1">
      <alignment horizontal="right" vertical="top" wrapText="1"/>
    </xf>
    <xf numFmtId="176" fontId="12" fillId="2" borderId="10" xfId="30" applyNumberFormat="1" applyFont="1" applyFill="1" applyBorder="1" applyAlignment="1">
      <alignment horizontal="right" vertical="top" wrapText="1"/>
    </xf>
    <xf numFmtId="0" fontId="2" fillId="0" borderId="0" xfId="1" quotePrefix="1" applyBorder="1" applyAlignment="1">
      <alignment horizontal="center" vertical="top" wrapText="1"/>
    </xf>
    <xf numFmtId="0" fontId="7" fillId="0" borderId="0" xfId="8" applyFont="1" applyAlignment="1">
      <alignment horizontal="right"/>
    </xf>
    <xf numFmtId="0" fontId="0" fillId="0" borderId="0" xfId="0" applyAlignment="1">
      <alignment horizontal="right"/>
    </xf>
    <xf numFmtId="0" fontId="8" fillId="0" borderId="0" xfId="8" applyFont="1" applyAlignment="1">
      <alignment horizontal="right" vertical="top" wrapText="1"/>
    </xf>
    <xf numFmtId="0" fontId="5" fillId="0" borderId="0" xfId="4" quotePrefix="1" applyBorder="1" applyAlignment="1">
      <alignment horizontal="left" vertical="top" wrapText="1"/>
    </xf>
    <xf numFmtId="0" fontId="5" fillId="0" borderId="0" xfId="4" applyBorder="1" applyAlignment="1">
      <alignment horizontal="left" vertical="top" wrapText="1"/>
    </xf>
    <xf numFmtId="0" fontId="5" fillId="0" borderId="0" xfId="5" quotePrefix="1" applyBorder="1" applyAlignment="1">
      <alignment horizontal="left" vertical="top" wrapText="1"/>
    </xf>
    <xf numFmtId="0" fontId="5" fillId="0" borderId="0" xfId="5" applyBorder="1" applyAlignment="1">
      <alignment horizontal="left" vertical="top" wrapText="1"/>
    </xf>
    <xf numFmtId="0" fontId="5" fillId="0" borderId="0" xfId="6" quotePrefix="1" applyBorder="1" applyAlignment="1">
      <alignment horizontal="left" vertical="top" wrapText="1"/>
    </xf>
    <xf numFmtId="0" fontId="5" fillId="0" borderId="0" xfId="6" applyBorder="1" applyAlignment="1">
      <alignment horizontal="left" vertical="top" wrapText="1"/>
    </xf>
    <xf numFmtId="0" fontId="11" fillId="0" borderId="3" xfId="25" quotePrefix="1" applyFont="1" applyFill="1" applyBorder="1" applyAlignment="1">
      <alignment horizontal="left" vertical="top" wrapText="1"/>
    </xf>
    <xf numFmtId="0" fontId="19" fillId="0" borderId="3" xfId="0" applyFont="1" applyFill="1" applyBorder="1" applyAlignment="1">
      <alignment horizontal="left" vertical="top" wrapText="1"/>
    </xf>
    <xf numFmtId="0" fontId="19" fillId="0" borderId="4" xfId="0" applyFont="1" applyFill="1" applyBorder="1" applyAlignment="1">
      <alignment horizontal="left" vertical="top" wrapText="1"/>
    </xf>
    <xf numFmtId="0" fontId="8" fillId="0" borderId="0" xfId="8" applyFont="1" applyAlignment="1">
      <alignment horizontal="right"/>
    </xf>
    <xf numFmtId="0" fontId="1" fillId="0" borderId="0" xfId="0" applyFont="1" applyAlignment="1">
      <alignment horizontal="right"/>
    </xf>
    <xf numFmtId="0" fontId="23" fillId="0" borderId="0" xfId="9" applyFont="1" applyBorder="1" applyAlignment="1">
      <alignment horizontal="center" vertical="center" wrapText="1"/>
    </xf>
    <xf numFmtId="0" fontId="5" fillId="0" borderId="0" xfId="14" applyBorder="1" applyAlignment="1">
      <alignment horizontal="left" vertical="top" wrapText="1"/>
    </xf>
    <xf numFmtId="0" fontId="26" fillId="0" borderId="3" xfId="15" quotePrefix="1" applyFont="1" applyBorder="1" applyAlignment="1">
      <alignment horizontal="center" vertical="center" wrapText="1"/>
    </xf>
    <xf numFmtId="0" fontId="26" fillId="0" borderId="3" xfId="15" applyFont="1" applyBorder="1" applyAlignment="1">
      <alignment horizontal="center" vertical="center" wrapText="1"/>
    </xf>
    <xf numFmtId="0" fontId="26" fillId="0" borderId="3" xfId="16" quotePrefix="1" applyFont="1" applyBorder="1" applyAlignment="1">
      <alignment horizontal="center" vertical="center" wrapText="1"/>
    </xf>
    <xf numFmtId="0" fontId="26" fillId="0" borderId="3" xfId="16" applyFont="1" applyBorder="1" applyAlignment="1">
      <alignment horizontal="center" vertical="center" wrapText="1"/>
    </xf>
    <xf numFmtId="0" fontId="26" fillId="0" borderId="4" xfId="17" quotePrefix="1" applyFont="1" applyBorder="1" applyAlignment="1">
      <alignment horizontal="center" vertical="center" wrapText="1"/>
    </xf>
    <xf numFmtId="0" fontId="26" fillId="0" borderId="4" xfId="17" applyFont="1" applyBorder="1" applyAlignment="1">
      <alignment horizontal="center" vertical="center" wrapText="1"/>
    </xf>
    <xf numFmtId="0" fontId="11" fillId="2" borderId="6" xfId="0" applyFont="1" applyFill="1" applyBorder="1" applyAlignment="1">
      <alignment horizontal="center" vertical="center" wrapText="1"/>
    </xf>
    <xf numFmtId="0" fontId="11" fillId="2" borderId="7" xfId="0" applyFont="1" applyFill="1" applyBorder="1" applyAlignment="1">
      <alignment horizontal="center" vertical="center" wrapText="1"/>
    </xf>
    <xf numFmtId="0" fontId="11" fillId="2" borderId="8" xfId="0" applyFont="1" applyFill="1" applyBorder="1" applyAlignment="1">
      <alignment horizontal="center" vertical="center" wrapText="1"/>
    </xf>
    <xf numFmtId="0" fontId="12" fillId="2" borderId="6" xfId="0" applyFont="1" applyFill="1" applyBorder="1" applyAlignment="1">
      <alignment horizontal="center" vertical="center" wrapText="1"/>
    </xf>
    <xf numFmtId="0" fontId="12" fillId="2" borderId="7" xfId="0" applyFont="1" applyFill="1" applyBorder="1" applyAlignment="1">
      <alignment horizontal="center" vertical="center" wrapText="1"/>
    </xf>
    <xf numFmtId="0" fontId="12" fillId="2" borderId="8" xfId="0" applyFont="1" applyFill="1" applyBorder="1" applyAlignment="1">
      <alignment horizontal="center" vertical="center" wrapText="1"/>
    </xf>
    <xf numFmtId="0" fontId="11" fillId="2" borderId="6" xfId="0" applyFont="1" applyFill="1" applyBorder="1" applyAlignment="1" applyProtection="1">
      <alignment horizontal="center" vertical="center" wrapText="1"/>
      <protection hidden="1"/>
    </xf>
    <xf numFmtId="0" fontId="11" fillId="2" borderId="7" xfId="0" applyFont="1" applyFill="1" applyBorder="1" applyAlignment="1" applyProtection="1">
      <alignment horizontal="center" vertical="center" wrapText="1"/>
      <protection hidden="1"/>
    </xf>
    <xf numFmtId="0" fontId="11" fillId="2" borderId="8" xfId="0" applyFont="1" applyFill="1" applyBorder="1" applyAlignment="1" applyProtection="1">
      <alignment horizontal="center" vertical="center" wrapText="1"/>
      <protection hidden="1"/>
    </xf>
    <xf numFmtId="0" fontId="11" fillId="0" borderId="3" xfId="25" applyFont="1" applyBorder="1" applyAlignment="1">
      <alignment horizontal="left" vertical="top" wrapText="1"/>
    </xf>
    <xf numFmtId="0" fontId="19" fillId="0" borderId="3" xfId="0" applyFont="1" applyBorder="1" applyAlignment="1">
      <alignment horizontal="left" vertical="top" wrapText="1"/>
    </xf>
    <xf numFmtId="0" fontId="19" fillId="0" borderId="4" xfId="0" applyFont="1" applyBorder="1" applyAlignment="1">
      <alignment horizontal="left" vertical="top" wrapText="1"/>
    </xf>
    <xf numFmtId="0" fontId="38" fillId="6" borderId="4" xfId="3" applyFont="1" applyFill="1" applyBorder="1" applyAlignment="1">
      <alignment horizontal="center" vertical="center" wrapText="1"/>
    </xf>
    <xf numFmtId="0" fontId="38" fillId="6" borderId="5" xfId="3" applyFont="1" applyFill="1" applyBorder="1" applyAlignment="1">
      <alignment horizontal="center" vertical="center" wrapText="1"/>
    </xf>
    <xf numFmtId="0" fontId="38" fillId="6" borderId="2" xfId="3" applyFont="1" applyFill="1" applyBorder="1" applyAlignment="1">
      <alignment horizontal="center" vertical="center" wrapText="1"/>
    </xf>
    <xf numFmtId="0" fontId="26" fillId="0" borderId="0" xfId="39" quotePrefix="1" applyFont="1" applyAlignment="1">
      <alignment horizontal="left" vertical="top" wrapText="1"/>
    </xf>
    <xf numFmtId="0" fontId="26" fillId="0" borderId="0" xfId="39" applyFont="1" applyAlignment="1">
      <alignment horizontal="left" vertical="top" wrapText="1"/>
    </xf>
    <xf numFmtId="0" fontId="26" fillId="0" borderId="0" xfId="40" quotePrefix="1" applyFont="1" applyAlignment="1">
      <alignment horizontal="left" vertical="top" wrapText="1"/>
    </xf>
    <xf numFmtId="0" fontId="26" fillId="0" borderId="0" xfId="40" applyFont="1" applyAlignment="1">
      <alignment horizontal="left" vertical="top" wrapText="1"/>
    </xf>
    <xf numFmtId="0" fontId="26" fillId="0" borderId="0" xfId="41" quotePrefix="1" applyFont="1" applyAlignment="1">
      <alignment horizontal="left" vertical="top" wrapText="1"/>
    </xf>
    <xf numFmtId="0" fontId="26" fillId="0" borderId="0" xfId="41" applyFont="1" applyAlignment="1">
      <alignment horizontal="left" vertical="top" wrapText="1"/>
    </xf>
    <xf numFmtId="0" fontId="29" fillId="5" borderId="15" xfId="3" applyFont="1" applyFill="1" applyBorder="1" applyAlignment="1" applyProtection="1">
      <alignment horizontal="center" vertical="center" wrapText="1"/>
    </xf>
    <xf numFmtId="0" fontId="29" fillId="5" borderId="16" xfId="3" applyFont="1" applyFill="1" applyBorder="1" applyAlignment="1" applyProtection="1">
      <alignment horizontal="center" vertical="center" wrapText="1"/>
    </xf>
    <xf numFmtId="0" fontId="29" fillId="6" borderId="4" xfId="3" applyFont="1" applyFill="1" applyBorder="1" applyAlignment="1">
      <alignment horizontal="center" vertical="center" wrapText="1"/>
    </xf>
    <xf numFmtId="0" fontId="29" fillId="6" borderId="5" xfId="3" applyFont="1" applyFill="1" applyBorder="1" applyAlignment="1">
      <alignment horizontal="center" vertical="center" wrapText="1"/>
    </xf>
    <xf numFmtId="0" fontId="29" fillId="6" borderId="2" xfId="3" applyFont="1" applyFill="1" applyBorder="1" applyAlignment="1">
      <alignment horizontal="center" vertical="center" wrapText="1"/>
    </xf>
    <xf numFmtId="0" fontId="19" fillId="0" borderId="3" xfId="0" applyFont="1" applyBorder="1" applyAlignment="1">
      <alignment horizontal="center" vertical="center" wrapText="1"/>
    </xf>
    <xf numFmtId="0" fontId="38" fillId="6" borderId="15" xfId="3" applyFont="1" applyFill="1" applyBorder="1" applyAlignment="1">
      <alignment horizontal="center" vertical="center" wrapText="1"/>
    </xf>
    <xf numFmtId="0" fontId="38" fillId="6" borderId="16" xfId="3" applyFont="1" applyFill="1" applyBorder="1" applyAlignment="1">
      <alignment horizontal="center" vertical="center" wrapText="1"/>
    </xf>
    <xf numFmtId="166" fontId="19" fillId="0" borderId="0" xfId="42" applyNumberFormat="1" applyFont="1" applyFill="1" applyBorder="1" applyAlignment="1">
      <alignment horizontal="left" vertical="center" wrapText="1"/>
    </xf>
    <xf numFmtId="166" fontId="19" fillId="0" borderId="0" xfId="42" applyNumberFormat="1" applyFont="1" applyFill="1" applyBorder="1" applyAlignment="1">
      <alignment horizontal="left" wrapText="1"/>
    </xf>
    <xf numFmtId="0" fontId="21" fillId="0" borderId="0" xfId="8" applyFont="1" applyAlignment="1">
      <alignment horizontal="left"/>
    </xf>
    <xf numFmtId="0" fontId="11" fillId="0" borderId="4" xfId="39" applyFont="1" applyBorder="1" applyAlignment="1">
      <alignment horizontal="left" vertical="center" wrapText="1"/>
    </xf>
    <xf numFmtId="0" fontId="11" fillId="0" borderId="5" xfId="39" applyFont="1" applyBorder="1" applyAlignment="1">
      <alignment horizontal="left" vertical="center" wrapText="1"/>
    </xf>
    <xf numFmtId="0" fontId="11" fillId="0" borderId="2" xfId="39" applyFont="1" applyBorder="1" applyAlignment="1">
      <alignment horizontal="left" vertical="center" wrapText="1"/>
    </xf>
    <xf numFmtId="165" fontId="25" fillId="4" borderId="4" xfId="41" quotePrefix="1" applyNumberFormat="1" applyFont="1" applyFill="1" applyBorder="1" applyAlignment="1">
      <alignment horizontal="center" vertical="center" wrapText="1"/>
    </xf>
    <xf numFmtId="165" fontId="25" fillId="4" borderId="5" xfId="41" quotePrefix="1" applyNumberFormat="1" applyFont="1" applyFill="1" applyBorder="1" applyAlignment="1">
      <alignment horizontal="center" vertical="center" wrapText="1"/>
    </xf>
    <xf numFmtId="0" fontId="25" fillId="0" borderId="0" xfId="43" applyFont="1" applyAlignment="1" applyProtection="1">
      <alignment horizontal="left" vertical="center" wrapText="1"/>
      <protection locked="0"/>
    </xf>
    <xf numFmtId="0" fontId="8" fillId="0" borderId="0" xfId="8" applyFont="1" applyAlignment="1">
      <alignment horizontal="right" wrapText="1"/>
    </xf>
    <xf numFmtId="0" fontId="33" fillId="0" borderId="0" xfId="7" applyFont="1" applyBorder="1" applyAlignment="1">
      <alignment horizontal="center" vertical="top" wrapText="1"/>
    </xf>
    <xf numFmtId="0" fontId="34" fillId="0" borderId="17" xfId="14" applyFont="1" applyBorder="1" applyAlignment="1">
      <alignment horizontal="left" vertical="top" wrapText="1"/>
    </xf>
    <xf numFmtId="0" fontId="2" fillId="0" borderId="6" xfId="15" quotePrefix="1" applyBorder="1" applyAlignment="1">
      <alignment horizontal="center" vertical="center" wrapText="1"/>
    </xf>
    <xf numFmtId="0" fontId="2" fillId="0" borderId="11" xfId="15" applyBorder="1" applyAlignment="1">
      <alignment horizontal="center" vertical="center" wrapText="1"/>
    </xf>
    <xf numFmtId="0" fontId="2" fillId="0" borderId="7" xfId="16" applyBorder="1" applyAlignment="1">
      <alignment horizontal="center" vertical="center" wrapText="1"/>
    </xf>
    <xf numFmtId="0" fontId="2" fillId="0" borderId="12" xfId="16" applyBorder="1" applyAlignment="1">
      <alignment horizontal="center" vertical="center" wrapText="1"/>
    </xf>
    <xf numFmtId="0" fontId="2" fillId="0" borderId="18" xfId="17" applyBorder="1" applyAlignment="1">
      <alignment horizontal="center" vertical="center" wrapText="1"/>
    </xf>
    <xf numFmtId="0" fontId="2" fillId="0" borderId="22" xfId="17" applyBorder="1" applyAlignment="1">
      <alignment horizontal="center" vertical="center" wrapText="1"/>
    </xf>
    <xf numFmtId="0" fontId="11" fillId="3" borderId="19" xfId="0" applyFont="1" applyFill="1" applyBorder="1" applyAlignment="1">
      <alignment horizontal="center" vertical="center" wrapText="1"/>
    </xf>
    <xf numFmtId="0" fontId="11" fillId="3" borderId="20" xfId="0" applyFont="1" applyFill="1" applyBorder="1" applyAlignment="1">
      <alignment horizontal="center" vertical="center" wrapText="1"/>
    </xf>
    <xf numFmtId="0" fontId="35" fillId="0" borderId="21" xfId="19" quotePrefix="1" applyFont="1" applyBorder="1" applyAlignment="1">
      <alignment horizontal="center" vertical="center" wrapText="1"/>
    </xf>
    <xf numFmtId="0" fontId="35" fillId="0" borderId="26" xfId="19" quotePrefix="1" applyFont="1" applyBorder="1" applyAlignment="1">
      <alignment horizontal="center" vertical="center" wrapText="1"/>
    </xf>
    <xf numFmtId="0" fontId="36" fillId="0" borderId="3" xfId="25" quotePrefix="1" applyFont="1" applyBorder="1" applyAlignment="1">
      <alignment horizontal="left" vertical="top" wrapText="1"/>
    </xf>
    <xf numFmtId="0" fontId="8" fillId="0" borderId="3" xfId="0" applyFont="1" applyBorder="1" applyAlignment="1">
      <alignment horizontal="left" vertical="top" wrapText="1"/>
    </xf>
    <xf numFmtId="0" fontId="8" fillId="0" borderId="4" xfId="0" applyFont="1" applyBorder="1" applyAlignment="1">
      <alignment horizontal="left" vertical="top" wrapText="1"/>
    </xf>
    <xf numFmtId="0" fontId="18" fillId="0" borderId="0" xfId="40" quotePrefix="1" applyAlignment="1">
      <alignment horizontal="left" vertical="top" wrapText="1"/>
    </xf>
    <xf numFmtId="0" fontId="18" fillId="0" borderId="0" xfId="40" applyAlignment="1">
      <alignment horizontal="left" vertical="top" wrapText="1"/>
    </xf>
    <xf numFmtId="0" fontId="18" fillId="0" borderId="0" xfId="41" quotePrefix="1" applyAlignment="1">
      <alignment horizontal="left" vertical="top" wrapText="1"/>
    </xf>
    <xf numFmtId="0" fontId="18" fillId="0" borderId="0" xfId="41" applyAlignment="1">
      <alignment horizontal="left" vertical="top" wrapText="1"/>
    </xf>
    <xf numFmtId="0" fontId="36" fillId="0" borderId="3" xfId="25" applyFont="1" applyBorder="1" applyAlignment="1">
      <alignment horizontal="left" vertical="top" wrapText="1"/>
    </xf>
    <xf numFmtId="0" fontId="36" fillId="0" borderId="4" xfId="25" applyFont="1" applyBorder="1" applyAlignment="1">
      <alignment horizontal="left" vertical="top" wrapText="1"/>
    </xf>
    <xf numFmtId="0" fontId="36" fillId="0" borderId="5" xfId="25" applyFont="1" applyBorder="1" applyAlignment="1">
      <alignment horizontal="left" vertical="top" wrapText="1"/>
    </xf>
    <xf numFmtId="0" fontId="36" fillId="0" borderId="34" xfId="25" applyFont="1" applyBorder="1" applyAlignment="1">
      <alignment horizontal="left" vertical="top" wrapText="1"/>
    </xf>
    <xf numFmtId="49" fontId="0" fillId="0" borderId="0" xfId="0" applyNumberFormat="1" applyFont="1" applyAlignment="1" applyProtection="1">
      <alignment horizontal="right" vertical="top"/>
      <protection locked="0"/>
    </xf>
    <xf numFmtId="49" fontId="39" fillId="0" borderId="1" xfId="0" applyNumberFormat="1" applyFont="1" applyBorder="1" applyAlignment="1" applyProtection="1">
      <alignment horizontal="left" vertical="top"/>
      <protection locked="0"/>
    </xf>
    <xf numFmtId="49" fontId="43" fillId="0" borderId="35" xfId="0" applyNumberFormat="1" applyFont="1" applyBorder="1" applyAlignment="1" applyProtection="1">
      <alignment horizontal="center" vertical="top"/>
      <protection locked="0"/>
    </xf>
    <xf numFmtId="49" fontId="0" fillId="0" borderId="0" xfId="0" applyNumberFormat="1" applyFont="1" applyAlignment="1" applyProtection="1">
      <alignment horizontal="right" vertical="top" wrapText="1"/>
      <protection locked="0"/>
    </xf>
    <xf numFmtId="49" fontId="0" fillId="0" borderId="1" xfId="0" applyNumberFormat="1" applyFont="1" applyBorder="1" applyAlignment="1" applyProtection="1">
      <alignment horizontal="left" vertical="top"/>
      <protection locked="0"/>
    </xf>
    <xf numFmtId="49" fontId="39" fillId="0" borderId="0" xfId="0" applyNumberFormat="1" applyFont="1" applyAlignment="1" applyProtection="1">
      <alignment horizontal="left" vertical="top"/>
      <protection locked="0"/>
    </xf>
    <xf numFmtId="49" fontId="0" fillId="0" borderId="15" xfId="0" applyNumberFormat="1" applyFont="1" applyBorder="1" applyAlignment="1" applyProtection="1">
      <alignment horizontal="center" vertical="center" wrapText="1"/>
      <protection locked="0"/>
    </xf>
    <xf numFmtId="49" fontId="0" fillId="0" borderId="38" xfId="0" applyNumberFormat="1" applyFont="1" applyBorder="1" applyAlignment="1" applyProtection="1">
      <alignment horizontal="center" vertical="center" wrapText="1"/>
      <protection locked="0"/>
    </xf>
    <xf numFmtId="49" fontId="0" fillId="0" borderId="4" xfId="0" applyNumberFormat="1" applyFont="1" applyBorder="1" applyAlignment="1" applyProtection="1">
      <alignment horizontal="center" vertical="center" wrapText="1"/>
      <protection locked="0"/>
    </xf>
    <xf numFmtId="49" fontId="0" fillId="0" borderId="5" xfId="0" applyNumberFormat="1" applyFont="1" applyBorder="1" applyAlignment="1" applyProtection="1">
      <alignment horizontal="center" vertical="center" wrapText="1"/>
      <protection locked="0"/>
    </xf>
    <xf numFmtId="49" fontId="0" fillId="0" borderId="2" xfId="0" applyNumberFormat="1" applyFont="1" applyBorder="1" applyAlignment="1" applyProtection="1">
      <alignment horizontal="center" vertical="center" wrapText="1"/>
      <protection locked="0"/>
    </xf>
    <xf numFmtId="49" fontId="39" fillId="0" borderId="1" xfId="0" applyNumberFormat="1" applyFont="1" applyBorder="1" applyAlignment="1" applyProtection="1">
      <alignment horizontal="left" vertical="top" wrapText="1"/>
      <protection locked="0"/>
    </xf>
    <xf numFmtId="49" fontId="41" fillId="0" borderId="0" xfId="0" applyNumberFormat="1" applyFont="1" applyAlignment="1" applyProtection="1">
      <alignment horizontal="right" vertical="top"/>
      <protection locked="0"/>
    </xf>
    <xf numFmtId="172" fontId="0" fillId="0" borderId="1" xfId="0" applyNumberFormat="1" applyFont="1" applyBorder="1" applyAlignment="1" applyProtection="1">
      <alignment horizontal="right" vertical="top" wrapText="1"/>
      <protection locked="0"/>
    </xf>
    <xf numFmtId="172" fontId="0" fillId="0" borderId="35" xfId="0" applyNumberFormat="1" applyFont="1" applyBorder="1" applyAlignment="1" applyProtection="1">
      <alignment horizontal="center" vertical="top" wrapText="1"/>
      <protection locked="0"/>
    </xf>
    <xf numFmtId="172" fontId="0" fillId="0" borderId="0" xfId="0" applyNumberFormat="1" applyFont="1" applyAlignment="1" applyProtection="1">
      <alignment horizontal="left" vertical="top" wrapText="1"/>
      <protection locked="0"/>
    </xf>
    <xf numFmtId="49" fontId="41" fillId="0" borderId="0" xfId="0" applyNumberFormat="1" applyFont="1" applyAlignment="1" applyProtection="1">
      <alignment horizontal="center" vertical="top"/>
      <protection locked="0"/>
    </xf>
    <xf numFmtId="49" fontId="0" fillId="0" borderId="0" xfId="0" applyNumberFormat="1" applyFont="1" applyAlignment="1" applyProtection="1">
      <alignment horizontal="left" vertical="top"/>
      <protection locked="0"/>
    </xf>
    <xf numFmtId="49" fontId="0" fillId="0" borderId="16" xfId="0" applyNumberFormat="1" applyFont="1" applyBorder="1" applyAlignment="1" applyProtection="1">
      <alignment horizontal="center" vertical="center" wrapText="1"/>
      <protection locked="0"/>
    </xf>
    <xf numFmtId="49" fontId="0" fillId="0" borderId="1" xfId="0" applyNumberFormat="1" applyFont="1" applyBorder="1" applyAlignment="1" applyProtection="1">
      <alignment horizontal="left" vertical="top" wrapText="1"/>
      <protection locked="0"/>
    </xf>
    <xf numFmtId="172" fontId="0" fillId="0" borderId="0" xfId="0" applyNumberFormat="1" applyFont="1" applyAlignment="1" applyProtection="1">
      <alignment horizontal="right" vertical="top" wrapText="1"/>
      <protection locked="0"/>
    </xf>
  </cellXfs>
  <cellStyles count="45">
    <cellStyle name="S0" xfId="1"/>
    <cellStyle name="S1" xfId="2"/>
    <cellStyle name="S10" xfId="9"/>
    <cellStyle name="S11" xfId="11"/>
    <cellStyle name="S12" xfId="13"/>
    <cellStyle name="S13" xfId="14"/>
    <cellStyle name="S14" xfId="17"/>
    <cellStyle name="S15" xfId="15"/>
    <cellStyle name="S16" xfId="16"/>
    <cellStyle name="S18" xfId="18"/>
    <cellStyle name="S19" xfId="19"/>
    <cellStyle name="S2" xfId="5"/>
    <cellStyle name="S20" xfId="20"/>
    <cellStyle name="S21" xfId="21"/>
    <cellStyle name="S22" xfId="22"/>
    <cellStyle name="S23" xfId="23"/>
    <cellStyle name="S24" xfId="24"/>
    <cellStyle name="S25" xfId="25"/>
    <cellStyle name="S26" xfId="27"/>
    <cellStyle name="S28" xfId="30"/>
    <cellStyle name="S29" xfId="26"/>
    <cellStyle name="S3" xfId="6"/>
    <cellStyle name="S30" xfId="33"/>
    <cellStyle name="S31" xfId="29"/>
    <cellStyle name="S32" xfId="32"/>
    <cellStyle name="S33" xfId="31"/>
    <cellStyle name="S35" xfId="34"/>
    <cellStyle name="S36" xfId="28"/>
    <cellStyle name="S37" xfId="35"/>
    <cellStyle name="S38" xfId="36"/>
    <cellStyle name="S4" xfId="7"/>
    <cellStyle name="S40" xfId="37"/>
    <cellStyle name="S44" xfId="39"/>
    <cellStyle name="S45" xfId="40"/>
    <cellStyle name="S46" xfId="41"/>
    <cellStyle name="S47" xfId="38"/>
    <cellStyle name="S5" xfId="4"/>
    <cellStyle name="S6" xfId="10"/>
    <cellStyle name="S7" xfId="12"/>
    <cellStyle name="Обычный" xfId="0" builtinId="0"/>
    <cellStyle name="Обычный 2" xfId="3"/>
    <cellStyle name="Обычный 3" xfId="42"/>
    <cellStyle name="Обычный 4" xfId="44"/>
    <cellStyle name="Обычный 4 2" xfId="8"/>
    <cellStyle name="Стиль 1" xfId="43"/>
  </cellStyles>
  <dxfs count="2">
    <dxf>
      <font>
        <color theme="0"/>
      </font>
    </dxf>
    <dxf>
      <fill>
        <patternFill>
          <bgColor theme="7" tint="0.3999450666829432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emf"/><Relationship Id="rId4" Type="http://schemas.openxmlformats.org/officeDocument/2006/relationships/image" Target="../media/image4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emf"/><Relationship Id="rId4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2133599</xdr:colOff>
      <xdr:row>50</xdr:row>
      <xdr:rowOff>245269</xdr:rowOff>
    </xdr:from>
    <xdr:to>
      <xdr:col>4</xdr:col>
      <xdr:colOff>294177</xdr:colOff>
      <xdr:row>51</xdr:row>
      <xdr:rowOff>488156</xdr:rowOff>
    </xdr:to>
    <xdr:pic>
      <xdr:nvPicPr>
        <xdr:cNvPr id="3073" name="Рисунок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clrChange>
            <a:clrFrom>
              <a:srgbClr val="FFFEFF"/>
            </a:clrFrom>
            <a:clrTo>
              <a:srgbClr val="FFFEFF">
                <a:alpha val="0"/>
              </a:srgbClr>
            </a:clrTo>
          </a:clrChange>
        </a:blip>
        <a:srcRect l="3458" t="9271" r="8794" b="10971"/>
        <a:stretch>
          <a:fillRect/>
        </a:stretch>
      </xdr:blipFill>
      <xdr:spPr bwMode="auto">
        <a:xfrm>
          <a:off x="3871912" y="15104269"/>
          <a:ext cx="1708640" cy="647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14</xdr:col>
      <xdr:colOff>226219</xdr:colOff>
      <xdr:row>2</xdr:row>
      <xdr:rowOff>250031</xdr:rowOff>
    </xdr:from>
    <xdr:to>
      <xdr:col>17</xdr:col>
      <xdr:colOff>111919</xdr:colOff>
      <xdr:row>6</xdr:row>
      <xdr:rowOff>245269</xdr:rowOff>
    </xdr:to>
    <xdr:pic>
      <xdr:nvPicPr>
        <xdr:cNvPr id="3074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13120688" y="654844"/>
          <a:ext cx="2374106" cy="11263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</xdr:col>
      <xdr:colOff>1297781</xdr:colOff>
      <xdr:row>47</xdr:row>
      <xdr:rowOff>47625</xdr:rowOff>
    </xdr:from>
    <xdr:to>
      <xdr:col>2</xdr:col>
      <xdr:colOff>2250281</xdr:colOff>
      <xdr:row>49</xdr:row>
      <xdr:rowOff>52388</xdr:rowOff>
    </xdr:to>
    <xdr:pic>
      <xdr:nvPicPr>
        <xdr:cNvPr id="3075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3036094" y="13656469"/>
          <a:ext cx="952500" cy="7786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</xdr:col>
      <xdr:colOff>190499</xdr:colOff>
      <xdr:row>49</xdr:row>
      <xdr:rowOff>35718</xdr:rowOff>
    </xdr:from>
    <xdr:to>
      <xdr:col>2</xdr:col>
      <xdr:colOff>1362074</xdr:colOff>
      <xdr:row>50</xdr:row>
      <xdr:rowOff>73818</xdr:rowOff>
    </xdr:to>
    <xdr:pic>
      <xdr:nvPicPr>
        <xdr:cNvPr id="3076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1928812" y="14418468"/>
          <a:ext cx="1171575" cy="514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3676649</xdr:colOff>
      <xdr:row>49</xdr:row>
      <xdr:rowOff>128588</xdr:rowOff>
    </xdr:from>
    <xdr:to>
      <xdr:col>3</xdr:col>
      <xdr:colOff>559594</xdr:colOff>
      <xdr:row>52</xdr:row>
      <xdr:rowOff>96213</xdr:rowOff>
    </xdr:to>
    <xdr:pic>
      <xdr:nvPicPr>
        <xdr:cNvPr id="4097" name="Рисунок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clrChange>
            <a:clrFrom>
              <a:srgbClr val="FFFEFF"/>
            </a:clrFrom>
            <a:clrTo>
              <a:srgbClr val="FFFEFF">
                <a:alpha val="0"/>
              </a:srgbClr>
            </a:clrTo>
          </a:clrChange>
        </a:blip>
        <a:srcRect l="3458" t="9271" r="8794" b="10971"/>
        <a:stretch>
          <a:fillRect/>
        </a:stretch>
      </xdr:blipFill>
      <xdr:spPr bwMode="auto">
        <a:xfrm>
          <a:off x="5748337" y="10439401"/>
          <a:ext cx="1431132" cy="539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5</xdr:col>
      <xdr:colOff>726281</xdr:colOff>
      <xdr:row>3</xdr:row>
      <xdr:rowOff>40482</xdr:rowOff>
    </xdr:from>
    <xdr:to>
      <xdr:col>7</xdr:col>
      <xdr:colOff>464344</xdr:colOff>
      <xdr:row>5</xdr:row>
      <xdr:rowOff>440532</xdr:rowOff>
    </xdr:to>
    <xdr:pic>
      <xdr:nvPicPr>
        <xdr:cNvPr id="4098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10120312" y="611982"/>
          <a:ext cx="2357438" cy="113823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</xdr:col>
      <xdr:colOff>3405188</xdr:colOff>
      <xdr:row>52</xdr:row>
      <xdr:rowOff>166687</xdr:rowOff>
    </xdr:from>
    <xdr:to>
      <xdr:col>2</xdr:col>
      <xdr:colOff>4357688</xdr:colOff>
      <xdr:row>54</xdr:row>
      <xdr:rowOff>261937</xdr:rowOff>
    </xdr:to>
    <xdr:pic>
      <xdr:nvPicPr>
        <xdr:cNvPr id="4099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5476876" y="11049000"/>
          <a:ext cx="952500" cy="78581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</xdr:col>
      <xdr:colOff>3800475</xdr:colOff>
      <xdr:row>55</xdr:row>
      <xdr:rowOff>0</xdr:rowOff>
    </xdr:from>
    <xdr:to>
      <xdr:col>3</xdr:col>
      <xdr:colOff>361950</xdr:colOff>
      <xdr:row>56</xdr:row>
      <xdr:rowOff>104775</xdr:rowOff>
    </xdr:to>
    <xdr:pic>
      <xdr:nvPicPr>
        <xdr:cNvPr id="4100" name="Picture 4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5876925" y="12058650"/>
          <a:ext cx="1104900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komi1202/AppData/Local/Microsoft/Windows/Temporary%20Internet%20Files/Content.Outlook/RV5BKWFD/&#1070;&#1069;&#1057;_&#1057;&#1084;&#1077;&#1090;&#1085;&#1099;&#1081;%20&#1088;&#1072;&#1089;&#1095;&#1077;&#1090;%20+%20&#1053;&#1052;&#1062;%20&#1083;&#1086;&#1090;&#1072;%20&#1057;&#1052;&#1056;_009-55-2-03.31-191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ет (31-1910)"/>
      <sheetName val="НМЦ лота (31-1910)"/>
      <sheetName val="Базовые (31-1910)"/>
      <sheetName val="Текущие (31-1910)"/>
    </sheetNames>
    <sheetDataSet>
      <sheetData sheetId="0">
        <row r="16">
          <cell r="I16">
            <v>17.649000000000001</v>
          </cell>
          <cell r="J16">
            <v>52.234999999999999</v>
          </cell>
          <cell r="K16">
            <v>0</v>
          </cell>
          <cell r="L16">
            <v>0</v>
          </cell>
        </row>
        <row r="17">
          <cell r="I17">
            <v>16.795999999999999</v>
          </cell>
          <cell r="J17">
            <v>5.3310000000000004</v>
          </cell>
          <cell r="K17">
            <v>354.803</v>
          </cell>
          <cell r="L17">
            <v>0.17100000000000001</v>
          </cell>
        </row>
        <row r="18">
          <cell r="I18">
            <v>16.367999999999999</v>
          </cell>
          <cell r="J18">
            <v>0.16800000000000001</v>
          </cell>
          <cell r="K18">
            <v>6.9870000000000001</v>
          </cell>
          <cell r="L18">
            <v>8.5000000000000006E-2</v>
          </cell>
        </row>
      </sheetData>
      <sheetData sheetId="1"/>
      <sheetData sheetId="2">
        <row r="31">
          <cell r="D31">
            <v>17.649000000000001</v>
          </cell>
          <cell r="E31">
            <v>52.234999999999999</v>
          </cell>
          <cell r="F31">
            <v>0</v>
          </cell>
          <cell r="G31">
            <v>0</v>
          </cell>
        </row>
        <row r="32">
          <cell r="D32">
            <v>16.795999999999999</v>
          </cell>
          <cell r="E32">
            <v>5.3310000000000004</v>
          </cell>
          <cell r="F32">
            <v>354.803</v>
          </cell>
          <cell r="G32">
            <v>0.17100000000000001</v>
          </cell>
        </row>
        <row r="33">
          <cell r="D33">
            <v>16.367999999999999</v>
          </cell>
          <cell r="E33">
            <v>0.16800000000000001</v>
          </cell>
          <cell r="F33">
            <v>6.9870000000000001</v>
          </cell>
          <cell r="G33">
            <v>8.5000000000000006E-2</v>
          </cell>
        </row>
        <row r="47">
          <cell r="G47">
            <v>0.14499999999999999</v>
          </cell>
        </row>
        <row r="57">
          <cell r="G57">
            <v>19.913</v>
          </cell>
        </row>
      </sheetData>
      <sheetData sheetId="3">
        <row r="31">
          <cell r="D31">
            <v>92.126999999999995</v>
          </cell>
          <cell r="E31">
            <v>272.66800000000001</v>
          </cell>
        </row>
        <row r="32">
          <cell r="D32">
            <v>132.69200000000001</v>
          </cell>
          <cell r="E32">
            <v>42.118000000000002</v>
          </cell>
          <cell r="F32">
            <v>1625</v>
          </cell>
          <cell r="G32">
            <v>1.544</v>
          </cell>
        </row>
        <row r="33">
          <cell r="D33">
            <v>86.912000000000006</v>
          </cell>
          <cell r="E33">
            <v>0.89200000000000002</v>
          </cell>
          <cell r="F33">
            <v>32</v>
          </cell>
          <cell r="G33">
            <v>0.77200000000000002</v>
          </cell>
        </row>
        <row r="57">
          <cell r="H57">
            <v>76.266000000000005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AR55"/>
  <sheetViews>
    <sheetView tabSelected="1" view="pageBreakPreview" topLeftCell="A13" zoomScale="80" zoomScaleNormal="100" zoomScaleSheetLayoutView="80" workbookViewId="0">
      <selection activeCell="D54" sqref="D54"/>
    </sheetView>
  </sheetViews>
  <sheetFormatPr defaultRowHeight="12.75" x14ac:dyDescent="0.2"/>
  <cols>
    <col min="1" max="1" width="5" style="1" customWidth="1"/>
    <col min="2" max="2" width="21" style="1" customWidth="1"/>
    <col min="3" max="3" width="41.28515625" style="1" customWidth="1"/>
    <col min="4" max="4" width="12" style="1" customWidth="1"/>
    <col min="5" max="5" width="10.42578125" style="1" customWidth="1"/>
    <col min="6" max="6" width="12.42578125" style="1" customWidth="1"/>
    <col min="7" max="7" width="10.42578125" style="1" customWidth="1"/>
    <col min="8" max="8" width="15.42578125" style="1" customWidth="1"/>
    <col min="9" max="9" width="11" style="8" customWidth="1"/>
    <col min="10" max="13" width="10.42578125" style="8" customWidth="1"/>
    <col min="14" max="14" width="13" style="1" customWidth="1"/>
    <col min="15" max="15" width="13.7109375" style="1" customWidth="1"/>
    <col min="16" max="16" width="11.7109375" style="1" customWidth="1"/>
    <col min="17" max="17" width="11.7109375" style="1" bestFit="1" customWidth="1"/>
    <col min="18" max="18" width="15" style="1" customWidth="1"/>
    <col min="19" max="19" width="10.42578125" style="19" hidden="1" customWidth="1"/>
    <col min="20" max="20" width="11.42578125" style="1" hidden="1" customWidth="1"/>
    <col min="21" max="21" width="10.28515625" style="1" hidden="1" customWidth="1"/>
    <col min="22" max="22" width="13" style="1" hidden="1" customWidth="1"/>
    <col min="23" max="23" width="12.7109375" style="1" hidden="1" customWidth="1"/>
    <col min="24" max="24" width="11.42578125" style="1" hidden="1" customWidth="1"/>
    <col min="25" max="25" width="12.140625" style="1" hidden="1" customWidth="1"/>
    <col min="26" max="26" width="10.7109375" style="1" hidden="1" customWidth="1"/>
    <col min="27" max="29" width="11.140625" style="1" hidden="1" customWidth="1"/>
    <col min="30" max="30" width="13.85546875" style="1" hidden="1" customWidth="1"/>
    <col min="31" max="31" width="11.42578125" style="1" hidden="1" customWidth="1"/>
    <col min="32" max="32" width="12.140625" style="1" hidden="1" customWidth="1"/>
    <col min="33" max="33" width="13.7109375" style="1" hidden="1" customWidth="1"/>
    <col min="34" max="34" width="11.7109375" style="1" hidden="1" customWidth="1"/>
    <col min="35" max="35" width="13.7109375" style="1" hidden="1" customWidth="1"/>
    <col min="36" max="36" width="10" style="1" hidden="1" customWidth="1"/>
    <col min="37" max="37" width="12.140625" style="1" hidden="1" customWidth="1"/>
    <col min="38" max="38" width="12" style="1" hidden="1" customWidth="1"/>
    <col min="39" max="39" width="10.7109375" style="1" hidden="1" customWidth="1"/>
    <col min="40" max="44" width="0" style="1" hidden="1" customWidth="1"/>
    <col min="45" max="45" width="10.28515625" style="1" bestFit="1" customWidth="1"/>
    <col min="46" max="261" width="9.140625" style="1"/>
    <col min="262" max="262" width="5.140625" style="1" customWidth="1"/>
    <col min="263" max="263" width="12.42578125" style="1" customWidth="1"/>
    <col min="264" max="264" width="25.42578125" style="1" customWidth="1"/>
    <col min="265" max="269" width="10.28515625" style="1" customWidth="1"/>
    <col min="270" max="517" width="9.140625" style="1"/>
    <col min="518" max="518" width="5.140625" style="1" customWidth="1"/>
    <col min="519" max="519" width="12.42578125" style="1" customWidth="1"/>
    <col min="520" max="520" width="25.42578125" style="1" customWidth="1"/>
    <col min="521" max="525" width="10.28515625" style="1" customWidth="1"/>
    <col min="526" max="773" width="9.140625" style="1"/>
    <col min="774" max="774" width="5.140625" style="1" customWidth="1"/>
    <col min="775" max="775" width="12.42578125" style="1" customWidth="1"/>
    <col min="776" max="776" width="25.42578125" style="1" customWidth="1"/>
    <col min="777" max="781" width="10.28515625" style="1" customWidth="1"/>
    <col min="782" max="1029" width="9.140625" style="1"/>
    <col min="1030" max="1030" width="5.140625" style="1" customWidth="1"/>
    <col min="1031" max="1031" width="12.42578125" style="1" customWidth="1"/>
    <col min="1032" max="1032" width="25.42578125" style="1" customWidth="1"/>
    <col min="1033" max="1037" width="10.28515625" style="1" customWidth="1"/>
    <col min="1038" max="1285" width="9.140625" style="1"/>
    <col min="1286" max="1286" width="5.140625" style="1" customWidth="1"/>
    <col min="1287" max="1287" width="12.42578125" style="1" customWidth="1"/>
    <col min="1288" max="1288" width="25.42578125" style="1" customWidth="1"/>
    <col min="1289" max="1293" width="10.28515625" style="1" customWidth="1"/>
    <col min="1294" max="1541" width="9.140625" style="1"/>
    <col min="1542" max="1542" width="5.140625" style="1" customWidth="1"/>
    <col min="1543" max="1543" width="12.42578125" style="1" customWidth="1"/>
    <col min="1544" max="1544" width="25.42578125" style="1" customWidth="1"/>
    <col min="1545" max="1549" width="10.28515625" style="1" customWidth="1"/>
    <col min="1550" max="1797" width="9.140625" style="1"/>
    <col min="1798" max="1798" width="5.140625" style="1" customWidth="1"/>
    <col min="1799" max="1799" width="12.42578125" style="1" customWidth="1"/>
    <col min="1800" max="1800" width="25.42578125" style="1" customWidth="1"/>
    <col min="1801" max="1805" width="10.28515625" style="1" customWidth="1"/>
    <col min="1806" max="2053" width="9.140625" style="1"/>
    <col min="2054" max="2054" width="5.140625" style="1" customWidth="1"/>
    <col min="2055" max="2055" width="12.42578125" style="1" customWidth="1"/>
    <col min="2056" max="2056" width="25.42578125" style="1" customWidth="1"/>
    <col min="2057" max="2061" width="10.28515625" style="1" customWidth="1"/>
    <col min="2062" max="2309" width="9.140625" style="1"/>
    <col min="2310" max="2310" width="5.140625" style="1" customWidth="1"/>
    <col min="2311" max="2311" width="12.42578125" style="1" customWidth="1"/>
    <col min="2312" max="2312" width="25.42578125" style="1" customWidth="1"/>
    <col min="2313" max="2317" width="10.28515625" style="1" customWidth="1"/>
    <col min="2318" max="2565" width="9.140625" style="1"/>
    <col min="2566" max="2566" width="5.140625" style="1" customWidth="1"/>
    <col min="2567" max="2567" width="12.42578125" style="1" customWidth="1"/>
    <col min="2568" max="2568" width="25.42578125" style="1" customWidth="1"/>
    <col min="2569" max="2573" width="10.28515625" style="1" customWidth="1"/>
    <col min="2574" max="2821" width="9.140625" style="1"/>
    <col min="2822" max="2822" width="5.140625" style="1" customWidth="1"/>
    <col min="2823" max="2823" width="12.42578125" style="1" customWidth="1"/>
    <col min="2824" max="2824" width="25.42578125" style="1" customWidth="1"/>
    <col min="2825" max="2829" width="10.28515625" style="1" customWidth="1"/>
    <col min="2830" max="3077" width="9.140625" style="1"/>
    <col min="3078" max="3078" width="5.140625" style="1" customWidth="1"/>
    <col min="3079" max="3079" width="12.42578125" style="1" customWidth="1"/>
    <col min="3080" max="3080" width="25.42578125" style="1" customWidth="1"/>
    <col min="3081" max="3085" width="10.28515625" style="1" customWidth="1"/>
    <col min="3086" max="3333" width="9.140625" style="1"/>
    <col min="3334" max="3334" width="5.140625" style="1" customWidth="1"/>
    <col min="3335" max="3335" width="12.42578125" style="1" customWidth="1"/>
    <col min="3336" max="3336" width="25.42578125" style="1" customWidth="1"/>
    <col min="3337" max="3341" width="10.28515625" style="1" customWidth="1"/>
    <col min="3342" max="3589" width="9.140625" style="1"/>
    <col min="3590" max="3590" width="5.140625" style="1" customWidth="1"/>
    <col min="3591" max="3591" width="12.42578125" style="1" customWidth="1"/>
    <col min="3592" max="3592" width="25.42578125" style="1" customWidth="1"/>
    <col min="3593" max="3597" width="10.28515625" style="1" customWidth="1"/>
    <col min="3598" max="3845" width="9.140625" style="1"/>
    <col min="3846" max="3846" width="5.140625" style="1" customWidth="1"/>
    <col min="3847" max="3847" width="12.42578125" style="1" customWidth="1"/>
    <col min="3848" max="3848" width="25.42578125" style="1" customWidth="1"/>
    <col min="3849" max="3853" width="10.28515625" style="1" customWidth="1"/>
    <col min="3854" max="4101" width="9.140625" style="1"/>
    <col min="4102" max="4102" width="5.140625" style="1" customWidth="1"/>
    <col min="4103" max="4103" width="12.42578125" style="1" customWidth="1"/>
    <col min="4104" max="4104" width="25.42578125" style="1" customWidth="1"/>
    <col min="4105" max="4109" width="10.28515625" style="1" customWidth="1"/>
    <col min="4110" max="4357" width="9.140625" style="1"/>
    <col min="4358" max="4358" width="5.140625" style="1" customWidth="1"/>
    <col min="4359" max="4359" width="12.42578125" style="1" customWidth="1"/>
    <col min="4360" max="4360" width="25.42578125" style="1" customWidth="1"/>
    <col min="4361" max="4365" width="10.28515625" style="1" customWidth="1"/>
    <col min="4366" max="4613" width="9.140625" style="1"/>
    <col min="4614" max="4614" width="5.140625" style="1" customWidth="1"/>
    <col min="4615" max="4615" width="12.42578125" style="1" customWidth="1"/>
    <col min="4616" max="4616" width="25.42578125" style="1" customWidth="1"/>
    <col min="4617" max="4621" width="10.28515625" style="1" customWidth="1"/>
    <col min="4622" max="4869" width="9.140625" style="1"/>
    <col min="4870" max="4870" width="5.140625" style="1" customWidth="1"/>
    <col min="4871" max="4871" width="12.42578125" style="1" customWidth="1"/>
    <col min="4872" max="4872" width="25.42578125" style="1" customWidth="1"/>
    <col min="4873" max="4877" width="10.28515625" style="1" customWidth="1"/>
    <col min="4878" max="5125" width="9.140625" style="1"/>
    <col min="5126" max="5126" width="5.140625" style="1" customWidth="1"/>
    <col min="5127" max="5127" width="12.42578125" style="1" customWidth="1"/>
    <col min="5128" max="5128" width="25.42578125" style="1" customWidth="1"/>
    <col min="5129" max="5133" width="10.28515625" style="1" customWidth="1"/>
    <col min="5134" max="5381" width="9.140625" style="1"/>
    <col min="5382" max="5382" width="5.140625" style="1" customWidth="1"/>
    <col min="5383" max="5383" width="12.42578125" style="1" customWidth="1"/>
    <col min="5384" max="5384" width="25.42578125" style="1" customWidth="1"/>
    <col min="5385" max="5389" width="10.28515625" style="1" customWidth="1"/>
    <col min="5390" max="5637" width="9.140625" style="1"/>
    <col min="5638" max="5638" width="5.140625" style="1" customWidth="1"/>
    <col min="5639" max="5639" width="12.42578125" style="1" customWidth="1"/>
    <col min="5640" max="5640" width="25.42578125" style="1" customWidth="1"/>
    <col min="5641" max="5645" width="10.28515625" style="1" customWidth="1"/>
    <col min="5646" max="5893" width="9.140625" style="1"/>
    <col min="5894" max="5894" width="5.140625" style="1" customWidth="1"/>
    <col min="5895" max="5895" width="12.42578125" style="1" customWidth="1"/>
    <col min="5896" max="5896" width="25.42578125" style="1" customWidth="1"/>
    <col min="5897" max="5901" width="10.28515625" style="1" customWidth="1"/>
    <col min="5902" max="6149" width="9.140625" style="1"/>
    <col min="6150" max="6150" width="5.140625" style="1" customWidth="1"/>
    <col min="6151" max="6151" width="12.42578125" style="1" customWidth="1"/>
    <col min="6152" max="6152" width="25.42578125" style="1" customWidth="1"/>
    <col min="6153" max="6157" width="10.28515625" style="1" customWidth="1"/>
    <col min="6158" max="6405" width="9.140625" style="1"/>
    <col min="6406" max="6406" width="5.140625" style="1" customWidth="1"/>
    <col min="6407" max="6407" width="12.42578125" style="1" customWidth="1"/>
    <col min="6408" max="6408" width="25.42578125" style="1" customWidth="1"/>
    <col min="6409" max="6413" width="10.28515625" style="1" customWidth="1"/>
    <col min="6414" max="6661" width="9.140625" style="1"/>
    <col min="6662" max="6662" width="5.140625" style="1" customWidth="1"/>
    <col min="6663" max="6663" width="12.42578125" style="1" customWidth="1"/>
    <col min="6664" max="6664" width="25.42578125" style="1" customWidth="1"/>
    <col min="6665" max="6669" width="10.28515625" style="1" customWidth="1"/>
    <col min="6670" max="6917" width="9.140625" style="1"/>
    <col min="6918" max="6918" width="5.140625" style="1" customWidth="1"/>
    <col min="6919" max="6919" width="12.42578125" style="1" customWidth="1"/>
    <col min="6920" max="6920" width="25.42578125" style="1" customWidth="1"/>
    <col min="6921" max="6925" width="10.28515625" style="1" customWidth="1"/>
    <col min="6926" max="7173" width="9.140625" style="1"/>
    <col min="7174" max="7174" width="5.140625" style="1" customWidth="1"/>
    <col min="7175" max="7175" width="12.42578125" style="1" customWidth="1"/>
    <col min="7176" max="7176" width="25.42578125" style="1" customWidth="1"/>
    <col min="7177" max="7181" width="10.28515625" style="1" customWidth="1"/>
    <col min="7182" max="7429" width="9.140625" style="1"/>
    <col min="7430" max="7430" width="5.140625" style="1" customWidth="1"/>
    <col min="7431" max="7431" width="12.42578125" style="1" customWidth="1"/>
    <col min="7432" max="7432" width="25.42578125" style="1" customWidth="1"/>
    <col min="7433" max="7437" width="10.28515625" style="1" customWidth="1"/>
    <col min="7438" max="7685" width="9.140625" style="1"/>
    <col min="7686" max="7686" width="5.140625" style="1" customWidth="1"/>
    <col min="7687" max="7687" width="12.42578125" style="1" customWidth="1"/>
    <col min="7688" max="7688" width="25.42578125" style="1" customWidth="1"/>
    <col min="7689" max="7693" width="10.28515625" style="1" customWidth="1"/>
    <col min="7694" max="7941" width="9.140625" style="1"/>
    <col min="7942" max="7942" width="5.140625" style="1" customWidth="1"/>
    <col min="7943" max="7943" width="12.42578125" style="1" customWidth="1"/>
    <col min="7944" max="7944" width="25.42578125" style="1" customWidth="1"/>
    <col min="7945" max="7949" width="10.28515625" style="1" customWidth="1"/>
    <col min="7950" max="8197" width="9.140625" style="1"/>
    <col min="8198" max="8198" width="5.140625" style="1" customWidth="1"/>
    <col min="8199" max="8199" width="12.42578125" style="1" customWidth="1"/>
    <col min="8200" max="8200" width="25.42578125" style="1" customWidth="1"/>
    <col min="8201" max="8205" width="10.28515625" style="1" customWidth="1"/>
    <col min="8206" max="8453" width="9.140625" style="1"/>
    <col min="8454" max="8454" width="5.140625" style="1" customWidth="1"/>
    <col min="8455" max="8455" width="12.42578125" style="1" customWidth="1"/>
    <col min="8456" max="8456" width="25.42578125" style="1" customWidth="1"/>
    <col min="8457" max="8461" width="10.28515625" style="1" customWidth="1"/>
    <col min="8462" max="8709" width="9.140625" style="1"/>
    <col min="8710" max="8710" width="5.140625" style="1" customWidth="1"/>
    <col min="8711" max="8711" width="12.42578125" style="1" customWidth="1"/>
    <col min="8712" max="8712" width="25.42578125" style="1" customWidth="1"/>
    <col min="8713" max="8717" width="10.28515625" style="1" customWidth="1"/>
    <col min="8718" max="8965" width="9.140625" style="1"/>
    <col min="8966" max="8966" width="5.140625" style="1" customWidth="1"/>
    <col min="8967" max="8967" width="12.42578125" style="1" customWidth="1"/>
    <col min="8968" max="8968" width="25.42578125" style="1" customWidth="1"/>
    <col min="8969" max="8973" width="10.28515625" style="1" customWidth="1"/>
    <col min="8974" max="9221" width="9.140625" style="1"/>
    <col min="9222" max="9222" width="5.140625" style="1" customWidth="1"/>
    <col min="9223" max="9223" width="12.42578125" style="1" customWidth="1"/>
    <col min="9224" max="9224" width="25.42578125" style="1" customWidth="1"/>
    <col min="9225" max="9229" width="10.28515625" style="1" customWidth="1"/>
    <col min="9230" max="9477" width="9.140625" style="1"/>
    <col min="9478" max="9478" width="5.140625" style="1" customWidth="1"/>
    <col min="9479" max="9479" width="12.42578125" style="1" customWidth="1"/>
    <col min="9480" max="9480" width="25.42578125" style="1" customWidth="1"/>
    <col min="9481" max="9485" width="10.28515625" style="1" customWidth="1"/>
    <col min="9486" max="9733" width="9.140625" style="1"/>
    <col min="9734" max="9734" width="5.140625" style="1" customWidth="1"/>
    <col min="9735" max="9735" width="12.42578125" style="1" customWidth="1"/>
    <col min="9736" max="9736" width="25.42578125" style="1" customWidth="1"/>
    <col min="9737" max="9741" width="10.28515625" style="1" customWidth="1"/>
    <col min="9742" max="9989" width="9.140625" style="1"/>
    <col min="9990" max="9990" width="5.140625" style="1" customWidth="1"/>
    <col min="9991" max="9991" width="12.42578125" style="1" customWidth="1"/>
    <col min="9992" max="9992" width="25.42578125" style="1" customWidth="1"/>
    <col min="9993" max="9997" width="10.28515625" style="1" customWidth="1"/>
    <col min="9998" max="10245" width="9.140625" style="1"/>
    <col min="10246" max="10246" width="5.140625" style="1" customWidth="1"/>
    <col min="10247" max="10247" width="12.42578125" style="1" customWidth="1"/>
    <col min="10248" max="10248" width="25.42578125" style="1" customWidth="1"/>
    <col min="10249" max="10253" width="10.28515625" style="1" customWidth="1"/>
    <col min="10254" max="10501" width="9.140625" style="1"/>
    <col min="10502" max="10502" width="5.140625" style="1" customWidth="1"/>
    <col min="10503" max="10503" width="12.42578125" style="1" customWidth="1"/>
    <col min="10504" max="10504" width="25.42578125" style="1" customWidth="1"/>
    <col min="10505" max="10509" width="10.28515625" style="1" customWidth="1"/>
    <col min="10510" max="10757" width="9.140625" style="1"/>
    <col min="10758" max="10758" width="5.140625" style="1" customWidth="1"/>
    <col min="10759" max="10759" width="12.42578125" style="1" customWidth="1"/>
    <col min="10760" max="10760" width="25.42578125" style="1" customWidth="1"/>
    <col min="10761" max="10765" width="10.28515625" style="1" customWidth="1"/>
    <col min="10766" max="11013" width="9.140625" style="1"/>
    <col min="11014" max="11014" width="5.140625" style="1" customWidth="1"/>
    <col min="11015" max="11015" width="12.42578125" style="1" customWidth="1"/>
    <col min="11016" max="11016" width="25.42578125" style="1" customWidth="1"/>
    <col min="11017" max="11021" width="10.28515625" style="1" customWidth="1"/>
    <col min="11022" max="11269" width="9.140625" style="1"/>
    <col min="11270" max="11270" width="5.140625" style="1" customWidth="1"/>
    <col min="11271" max="11271" width="12.42578125" style="1" customWidth="1"/>
    <col min="11272" max="11272" width="25.42578125" style="1" customWidth="1"/>
    <col min="11273" max="11277" width="10.28515625" style="1" customWidth="1"/>
    <col min="11278" max="11525" width="9.140625" style="1"/>
    <col min="11526" max="11526" width="5.140625" style="1" customWidth="1"/>
    <col min="11527" max="11527" width="12.42578125" style="1" customWidth="1"/>
    <col min="11528" max="11528" width="25.42578125" style="1" customWidth="1"/>
    <col min="11529" max="11533" width="10.28515625" style="1" customWidth="1"/>
    <col min="11534" max="11781" width="9.140625" style="1"/>
    <col min="11782" max="11782" width="5.140625" style="1" customWidth="1"/>
    <col min="11783" max="11783" width="12.42578125" style="1" customWidth="1"/>
    <col min="11784" max="11784" width="25.42578125" style="1" customWidth="1"/>
    <col min="11785" max="11789" width="10.28515625" style="1" customWidth="1"/>
    <col min="11790" max="12037" width="9.140625" style="1"/>
    <col min="12038" max="12038" width="5.140625" style="1" customWidth="1"/>
    <col min="12039" max="12039" width="12.42578125" style="1" customWidth="1"/>
    <col min="12040" max="12040" width="25.42578125" style="1" customWidth="1"/>
    <col min="12041" max="12045" width="10.28515625" style="1" customWidth="1"/>
    <col min="12046" max="12293" width="9.140625" style="1"/>
    <col min="12294" max="12294" width="5.140625" style="1" customWidth="1"/>
    <col min="12295" max="12295" width="12.42578125" style="1" customWidth="1"/>
    <col min="12296" max="12296" width="25.42578125" style="1" customWidth="1"/>
    <col min="12297" max="12301" width="10.28515625" style="1" customWidth="1"/>
    <col min="12302" max="12549" width="9.140625" style="1"/>
    <col min="12550" max="12550" width="5.140625" style="1" customWidth="1"/>
    <col min="12551" max="12551" width="12.42578125" style="1" customWidth="1"/>
    <col min="12552" max="12552" width="25.42578125" style="1" customWidth="1"/>
    <col min="12553" max="12557" width="10.28515625" style="1" customWidth="1"/>
    <col min="12558" max="12805" width="9.140625" style="1"/>
    <col min="12806" max="12806" width="5.140625" style="1" customWidth="1"/>
    <col min="12807" max="12807" width="12.42578125" style="1" customWidth="1"/>
    <col min="12808" max="12808" width="25.42578125" style="1" customWidth="1"/>
    <col min="12809" max="12813" width="10.28515625" style="1" customWidth="1"/>
    <col min="12814" max="13061" width="9.140625" style="1"/>
    <col min="13062" max="13062" width="5.140625" style="1" customWidth="1"/>
    <col min="13063" max="13063" width="12.42578125" style="1" customWidth="1"/>
    <col min="13064" max="13064" width="25.42578125" style="1" customWidth="1"/>
    <col min="13065" max="13069" width="10.28515625" style="1" customWidth="1"/>
    <col min="13070" max="13317" width="9.140625" style="1"/>
    <col min="13318" max="13318" width="5.140625" style="1" customWidth="1"/>
    <col min="13319" max="13319" width="12.42578125" style="1" customWidth="1"/>
    <col min="13320" max="13320" width="25.42578125" style="1" customWidth="1"/>
    <col min="13321" max="13325" width="10.28515625" style="1" customWidth="1"/>
    <col min="13326" max="13573" width="9.140625" style="1"/>
    <col min="13574" max="13574" width="5.140625" style="1" customWidth="1"/>
    <col min="13575" max="13575" width="12.42578125" style="1" customWidth="1"/>
    <col min="13576" max="13576" width="25.42578125" style="1" customWidth="1"/>
    <col min="13577" max="13581" width="10.28515625" style="1" customWidth="1"/>
    <col min="13582" max="13829" width="9.140625" style="1"/>
    <col min="13830" max="13830" width="5.140625" style="1" customWidth="1"/>
    <col min="13831" max="13831" width="12.42578125" style="1" customWidth="1"/>
    <col min="13832" max="13832" width="25.42578125" style="1" customWidth="1"/>
    <col min="13833" max="13837" width="10.28515625" style="1" customWidth="1"/>
    <col min="13838" max="14085" width="9.140625" style="1"/>
    <col min="14086" max="14086" width="5.140625" style="1" customWidth="1"/>
    <col min="14087" max="14087" width="12.42578125" style="1" customWidth="1"/>
    <col min="14088" max="14088" width="25.42578125" style="1" customWidth="1"/>
    <col min="14089" max="14093" width="10.28515625" style="1" customWidth="1"/>
    <col min="14094" max="14341" width="9.140625" style="1"/>
    <col min="14342" max="14342" width="5.140625" style="1" customWidth="1"/>
    <col min="14343" max="14343" width="12.42578125" style="1" customWidth="1"/>
    <col min="14344" max="14344" width="25.42578125" style="1" customWidth="1"/>
    <col min="14345" max="14349" width="10.28515625" style="1" customWidth="1"/>
    <col min="14350" max="14597" width="9.140625" style="1"/>
    <col min="14598" max="14598" width="5.140625" style="1" customWidth="1"/>
    <col min="14599" max="14599" width="12.42578125" style="1" customWidth="1"/>
    <col min="14600" max="14600" width="25.42578125" style="1" customWidth="1"/>
    <col min="14601" max="14605" width="10.28515625" style="1" customWidth="1"/>
    <col min="14606" max="14853" width="9.140625" style="1"/>
    <col min="14854" max="14854" width="5.140625" style="1" customWidth="1"/>
    <col min="14855" max="14855" width="12.42578125" style="1" customWidth="1"/>
    <col min="14856" max="14856" width="25.42578125" style="1" customWidth="1"/>
    <col min="14857" max="14861" width="10.28515625" style="1" customWidth="1"/>
    <col min="14862" max="15109" width="9.140625" style="1"/>
    <col min="15110" max="15110" width="5.140625" style="1" customWidth="1"/>
    <col min="15111" max="15111" width="12.42578125" style="1" customWidth="1"/>
    <col min="15112" max="15112" width="25.42578125" style="1" customWidth="1"/>
    <col min="15113" max="15117" width="10.28515625" style="1" customWidth="1"/>
    <col min="15118" max="15365" width="9.140625" style="1"/>
    <col min="15366" max="15366" width="5.140625" style="1" customWidth="1"/>
    <col min="15367" max="15367" width="12.42578125" style="1" customWidth="1"/>
    <col min="15368" max="15368" width="25.42578125" style="1" customWidth="1"/>
    <col min="15369" max="15373" width="10.28515625" style="1" customWidth="1"/>
    <col min="15374" max="15621" width="9.140625" style="1"/>
    <col min="15622" max="15622" width="5.140625" style="1" customWidth="1"/>
    <col min="15623" max="15623" width="12.42578125" style="1" customWidth="1"/>
    <col min="15624" max="15624" width="25.42578125" style="1" customWidth="1"/>
    <col min="15625" max="15629" width="10.28515625" style="1" customWidth="1"/>
    <col min="15630" max="15877" width="9.140625" style="1"/>
    <col min="15878" max="15878" width="5.140625" style="1" customWidth="1"/>
    <col min="15879" max="15879" width="12.42578125" style="1" customWidth="1"/>
    <col min="15880" max="15880" width="25.42578125" style="1" customWidth="1"/>
    <col min="15881" max="15885" width="10.28515625" style="1" customWidth="1"/>
    <col min="15886" max="16133" width="9.140625" style="1"/>
    <col min="16134" max="16134" width="5.140625" style="1" customWidth="1"/>
    <col min="16135" max="16135" width="12.42578125" style="1" customWidth="1"/>
    <col min="16136" max="16136" width="25.42578125" style="1" customWidth="1"/>
    <col min="16137" max="16141" width="10.28515625" style="1" customWidth="1"/>
    <col min="16142" max="16384" width="9.140625" style="1"/>
  </cols>
  <sheetData>
    <row r="1" spans="1:20" ht="15" x14ac:dyDescent="0.25">
      <c r="A1" s="349"/>
      <c r="B1" s="349"/>
      <c r="C1" s="349"/>
      <c r="D1" s="349"/>
      <c r="E1" s="349"/>
      <c r="F1" s="349"/>
      <c r="G1" s="349"/>
      <c r="H1" s="349"/>
      <c r="I1" s="349"/>
      <c r="J1" s="349"/>
      <c r="K1" s="349"/>
      <c r="L1" s="349"/>
      <c r="M1" s="349"/>
      <c r="N1" s="350" t="s">
        <v>0</v>
      </c>
      <c r="O1" s="351"/>
      <c r="P1" s="351"/>
      <c r="Q1" s="351"/>
      <c r="R1" s="351"/>
    </row>
    <row r="2" spans="1:20" ht="16.5" customHeight="1" x14ac:dyDescent="0.2">
      <c r="A2" s="349"/>
      <c r="B2" s="349"/>
      <c r="C2" s="349"/>
      <c r="D2" s="349"/>
      <c r="E2" s="349"/>
      <c r="F2" s="349"/>
      <c r="G2" s="349"/>
      <c r="H2" s="349"/>
      <c r="I2" s="349"/>
      <c r="J2" s="349"/>
      <c r="K2" s="349"/>
      <c r="L2" s="349"/>
      <c r="M2" s="349"/>
      <c r="N2" s="352" t="s">
        <v>197</v>
      </c>
      <c r="O2" s="352"/>
      <c r="P2" s="352"/>
      <c r="Q2" s="352"/>
      <c r="R2" s="352"/>
    </row>
    <row r="3" spans="1:20" ht="24" customHeight="1" x14ac:dyDescent="0.2">
      <c r="A3" s="353"/>
      <c r="B3" s="354"/>
      <c r="C3" s="355"/>
      <c r="D3" s="356"/>
      <c r="E3" s="356"/>
      <c r="F3" s="356"/>
      <c r="G3" s="356"/>
      <c r="H3" s="356"/>
      <c r="I3" s="2"/>
      <c r="J3" s="2"/>
      <c r="K3" s="2"/>
      <c r="L3" s="2"/>
      <c r="M3" s="2"/>
      <c r="N3" s="352"/>
      <c r="O3" s="352"/>
      <c r="P3" s="352"/>
      <c r="Q3" s="352"/>
      <c r="R3" s="352"/>
    </row>
    <row r="4" spans="1:20" ht="10.5" customHeight="1" x14ac:dyDescent="0.2">
      <c r="A4" s="353"/>
      <c r="B4" s="354"/>
      <c r="C4" s="357"/>
      <c r="D4" s="358"/>
      <c r="E4" s="358"/>
      <c r="F4" s="358"/>
      <c r="G4" s="358"/>
      <c r="H4" s="358"/>
      <c r="I4" s="3"/>
      <c r="J4" s="3"/>
      <c r="K4" s="3"/>
      <c r="L4" s="3"/>
      <c r="M4" s="3"/>
      <c r="N4" s="352"/>
      <c r="O4" s="352"/>
      <c r="P4" s="352"/>
      <c r="Q4" s="352"/>
      <c r="R4" s="352"/>
    </row>
    <row r="5" spans="1:20" ht="39.75" customHeight="1" x14ac:dyDescent="0.25">
      <c r="A5" s="4"/>
      <c r="B5" s="5"/>
      <c r="C5" s="5"/>
      <c r="D5" s="5"/>
      <c r="E5" s="5"/>
      <c r="F5" s="5"/>
      <c r="G5" s="5"/>
      <c r="H5" s="5"/>
      <c r="I5" s="6"/>
      <c r="J5" s="6"/>
      <c r="K5" s="6"/>
      <c r="L5" s="6"/>
      <c r="M5" s="6"/>
      <c r="N5" s="362" t="s">
        <v>70</v>
      </c>
      <c r="O5" s="363"/>
      <c r="P5" s="363"/>
      <c r="Q5" s="363"/>
      <c r="R5" s="363"/>
      <c r="S5" s="20"/>
    </row>
    <row r="6" spans="1:20" ht="15" customHeight="1" x14ac:dyDescent="0.25">
      <c r="A6" s="213"/>
      <c r="B6" s="213"/>
      <c r="C6" s="213"/>
      <c r="D6" s="213"/>
      <c r="E6" s="213"/>
      <c r="F6" s="213"/>
      <c r="G6" s="213"/>
      <c r="H6" s="213"/>
      <c r="I6" s="213"/>
      <c r="J6" s="213"/>
      <c r="K6" s="213"/>
      <c r="L6" s="213"/>
      <c r="M6" s="213"/>
      <c r="N6" s="213"/>
      <c r="O6" s="213"/>
      <c r="P6" s="213"/>
      <c r="Q6" s="213"/>
      <c r="R6" s="147"/>
      <c r="S6" s="21"/>
    </row>
    <row r="7" spans="1:20" ht="36.75" customHeight="1" x14ac:dyDescent="0.25">
      <c r="A7" s="364" t="s">
        <v>194</v>
      </c>
      <c r="B7" s="364"/>
      <c r="C7" s="364"/>
      <c r="D7" s="364"/>
      <c r="E7" s="364"/>
      <c r="F7" s="364"/>
      <c r="G7" s="364"/>
      <c r="H7" s="364"/>
      <c r="I7" s="364"/>
      <c r="J7" s="364"/>
      <c r="K7" s="364"/>
      <c r="L7" s="364"/>
      <c r="M7" s="364"/>
      <c r="N7" s="364"/>
      <c r="O7" s="364"/>
      <c r="P7" s="364"/>
      <c r="Q7" s="364"/>
      <c r="R7" s="364"/>
      <c r="S7" s="21"/>
    </row>
    <row r="8" spans="1:20" ht="13.5" thickBot="1" x14ac:dyDescent="0.25">
      <c r="A8" s="365"/>
      <c r="B8" s="365"/>
      <c r="C8" s="365"/>
      <c r="D8" s="365"/>
      <c r="E8" s="365"/>
      <c r="F8" s="365"/>
      <c r="G8" s="365"/>
      <c r="H8" s="365"/>
      <c r="I8" s="7"/>
      <c r="J8" s="7"/>
      <c r="K8" s="7"/>
      <c r="L8" s="7"/>
      <c r="M8" s="7"/>
    </row>
    <row r="9" spans="1:20" ht="76.5" customHeight="1" x14ac:dyDescent="0.2">
      <c r="A9" s="366" t="s">
        <v>1</v>
      </c>
      <c r="B9" s="368" t="s">
        <v>2</v>
      </c>
      <c r="C9" s="370" t="s">
        <v>3</v>
      </c>
      <c r="D9" s="372" t="s">
        <v>156</v>
      </c>
      <c r="E9" s="373"/>
      <c r="F9" s="373"/>
      <c r="G9" s="373"/>
      <c r="H9" s="374"/>
      <c r="I9" s="375" t="s">
        <v>4</v>
      </c>
      <c r="J9" s="376"/>
      <c r="K9" s="376"/>
      <c r="L9" s="376"/>
      <c r="M9" s="377"/>
      <c r="N9" s="378" t="s">
        <v>163</v>
      </c>
      <c r="O9" s="379"/>
      <c r="P9" s="379"/>
      <c r="Q9" s="379"/>
      <c r="R9" s="380"/>
      <c r="S9" s="14"/>
      <c r="T9" s="13"/>
    </row>
    <row r="10" spans="1:20" ht="69" customHeight="1" x14ac:dyDescent="0.2">
      <c r="A10" s="367"/>
      <c r="B10" s="369"/>
      <c r="C10" s="371"/>
      <c r="D10" s="81" t="s">
        <v>5</v>
      </c>
      <c r="E10" s="38" t="s">
        <v>6</v>
      </c>
      <c r="F10" s="38" t="s">
        <v>7</v>
      </c>
      <c r="G10" s="38" t="s">
        <v>8</v>
      </c>
      <c r="H10" s="82" t="s">
        <v>9</v>
      </c>
      <c r="I10" s="95" t="s">
        <v>5</v>
      </c>
      <c r="J10" s="39" t="s">
        <v>6</v>
      </c>
      <c r="K10" s="39" t="s">
        <v>7</v>
      </c>
      <c r="L10" s="39" t="s">
        <v>8</v>
      </c>
      <c r="M10" s="96" t="s">
        <v>9</v>
      </c>
      <c r="N10" s="95" t="s">
        <v>5</v>
      </c>
      <c r="O10" s="39" t="s">
        <v>6</v>
      </c>
      <c r="P10" s="39" t="s">
        <v>7</v>
      </c>
      <c r="Q10" s="39" t="s">
        <v>8</v>
      </c>
      <c r="R10" s="96" t="s">
        <v>9</v>
      </c>
      <c r="S10" s="15"/>
      <c r="T10" s="12"/>
    </row>
    <row r="11" spans="1:20" x14ac:dyDescent="0.2">
      <c r="A11" s="40">
        <v>1</v>
      </c>
      <c r="B11" s="41">
        <v>2</v>
      </c>
      <c r="C11" s="72">
        <v>3</v>
      </c>
      <c r="D11" s="83">
        <v>4</v>
      </c>
      <c r="E11" s="42">
        <v>5</v>
      </c>
      <c r="F11" s="42">
        <v>6</v>
      </c>
      <c r="G11" s="42">
        <v>7</v>
      </c>
      <c r="H11" s="84">
        <v>8</v>
      </c>
      <c r="I11" s="97">
        <v>9</v>
      </c>
      <c r="J11" s="44">
        <v>10</v>
      </c>
      <c r="K11" s="44">
        <v>11</v>
      </c>
      <c r="L11" s="44">
        <v>12</v>
      </c>
      <c r="M11" s="98">
        <v>13</v>
      </c>
      <c r="N11" s="97">
        <v>27</v>
      </c>
      <c r="O11" s="44">
        <v>28</v>
      </c>
      <c r="P11" s="44">
        <v>29</v>
      </c>
      <c r="Q11" s="44">
        <v>30</v>
      </c>
      <c r="R11" s="98">
        <v>31</v>
      </c>
      <c r="S11" s="16"/>
    </row>
    <row r="12" spans="1:20" ht="15.75" customHeight="1" x14ac:dyDescent="0.2">
      <c r="A12" s="381" t="s">
        <v>10</v>
      </c>
      <c r="B12" s="382"/>
      <c r="C12" s="383"/>
      <c r="D12" s="83"/>
      <c r="E12" s="42"/>
      <c r="F12" s="42"/>
      <c r="G12" s="42"/>
      <c r="H12" s="84"/>
      <c r="I12" s="83"/>
      <c r="J12" s="42"/>
      <c r="K12" s="42"/>
      <c r="L12" s="42"/>
      <c r="M12" s="84"/>
      <c r="N12" s="99"/>
      <c r="O12" s="43"/>
      <c r="P12" s="43"/>
      <c r="Q12" s="34"/>
      <c r="R12" s="214"/>
      <c r="S12" s="17"/>
    </row>
    <row r="13" spans="1:20" s="26" customFormat="1" ht="16.5" customHeight="1" x14ac:dyDescent="0.2">
      <c r="A13" s="45"/>
      <c r="B13" s="253"/>
      <c r="C13" s="254"/>
      <c r="D13" s="102"/>
      <c r="E13" s="103"/>
      <c r="F13" s="103"/>
      <c r="G13" s="224"/>
      <c r="H13" s="225"/>
      <c r="I13" s="226"/>
      <c r="J13" s="227"/>
      <c r="K13" s="227"/>
      <c r="L13" s="227"/>
      <c r="M13" s="228"/>
      <c r="N13" s="229"/>
      <c r="O13" s="230"/>
      <c r="P13" s="230"/>
      <c r="Q13" s="231"/>
      <c r="R13" s="232"/>
      <c r="S13" s="30"/>
    </row>
    <row r="14" spans="1:20" s="26" customFormat="1" x14ac:dyDescent="0.2">
      <c r="A14" s="46"/>
      <c r="B14" s="47"/>
      <c r="C14" s="73" t="s">
        <v>11</v>
      </c>
      <c r="D14" s="102"/>
      <c r="E14" s="103"/>
      <c r="F14" s="103"/>
      <c r="G14" s="224"/>
      <c r="H14" s="225"/>
      <c r="I14" s="226"/>
      <c r="J14" s="227"/>
      <c r="K14" s="227"/>
      <c r="L14" s="227"/>
      <c r="M14" s="228"/>
      <c r="N14" s="233"/>
      <c r="O14" s="227"/>
      <c r="P14" s="227"/>
      <c r="Q14" s="227"/>
      <c r="R14" s="234"/>
      <c r="S14" s="31"/>
    </row>
    <row r="15" spans="1:20" s="26" customFormat="1" ht="15.75" customHeight="1" x14ac:dyDescent="0.2">
      <c r="A15" s="359" t="s">
        <v>157</v>
      </c>
      <c r="B15" s="360"/>
      <c r="C15" s="361"/>
      <c r="D15" s="104"/>
      <c r="E15" s="105"/>
      <c r="F15" s="105"/>
      <c r="G15" s="105"/>
      <c r="H15" s="106"/>
      <c r="I15" s="140"/>
      <c r="J15" s="330"/>
      <c r="K15" s="330"/>
      <c r="L15" s="330"/>
      <c r="M15" s="85"/>
      <c r="N15" s="141"/>
      <c r="O15" s="142"/>
      <c r="P15" s="142"/>
      <c r="Q15" s="142"/>
      <c r="R15" s="215"/>
      <c r="S15" s="32"/>
    </row>
    <row r="16" spans="1:20" s="26" customFormat="1" ht="17.25" customHeight="1" x14ac:dyDescent="0.2">
      <c r="A16" s="48">
        <v>1</v>
      </c>
      <c r="B16" s="49" t="s">
        <v>73</v>
      </c>
      <c r="C16" s="74" t="s">
        <v>171</v>
      </c>
      <c r="D16" s="206">
        <f>'[1]Текущие (31-1910)'!D31</f>
        <v>92.126999999999995</v>
      </c>
      <c r="E16" s="117">
        <f>'[1]Текущие (31-1910)'!E31</f>
        <v>272.66800000000001</v>
      </c>
      <c r="F16" s="117">
        <f>'[1]Текущие (31-1910)'!F31</f>
        <v>0</v>
      </c>
      <c r="G16" s="117">
        <f>'[1]Текущие (31-1910)'!G31</f>
        <v>0</v>
      </c>
      <c r="H16" s="118">
        <f>SUM(D16:G16)</f>
        <v>364.79500000000002</v>
      </c>
      <c r="I16" s="206">
        <f>'[1]Базовые (31-1910)'!D31</f>
        <v>17.649000000000001</v>
      </c>
      <c r="J16" s="117">
        <f>'[1]Базовые (31-1910)'!E31</f>
        <v>52.234999999999999</v>
      </c>
      <c r="K16" s="117">
        <f>'[1]Базовые (31-1910)'!F31</f>
        <v>0</v>
      </c>
      <c r="L16" s="117">
        <f>'[1]Базовые (31-1910)'!G31</f>
        <v>0</v>
      </c>
      <c r="M16" s="118">
        <f>SUM(I16:L16)</f>
        <v>69.884</v>
      </c>
      <c r="N16" s="149">
        <f>I16*4.99</f>
        <v>88.068510000000003</v>
      </c>
      <c r="O16" s="150">
        <f>J16*4.99</f>
        <v>260.65264999999999</v>
      </c>
      <c r="P16" s="150"/>
      <c r="Q16" s="150"/>
      <c r="R16" s="235">
        <f>SUM(N16:Q16)</f>
        <v>348.72116</v>
      </c>
      <c r="S16" s="25"/>
    </row>
    <row r="17" spans="1:19" s="26" customFormat="1" ht="17.25" customHeight="1" x14ac:dyDescent="0.2">
      <c r="A17" s="48">
        <v>2</v>
      </c>
      <c r="B17" s="49" t="s">
        <v>169</v>
      </c>
      <c r="C17" s="74" t="s">
        <v>172</v>
      </c>
      <c r="D17" s="206">
        <f>'[1]Текущие (31-1910)'!D32</f>
        <v>132.69200000000001</v>
      </c>
      <c r="E17" s="117">
        <f>'[1]Текущие (31-1910)'!E32</f>
        <v>42.118000000000002</v>
      </c>
      <c r="F17" s="117">
        <f>'[1]Текущие (31-1910)'!F32</f>
        <v>1625</v>
      </c>
      <c r="G17" s="117">
        <f>'[1]Текущие (31-1910)'!G32</f>
        <v>1.544</v>
      </c>
      <c r="H17" s="118">
        <f>SUM(D17:G17)</f>
        <v>1801.354</v>
      </c>
      <c r="I17" s="206">
        <f>'[1]Базовые (31-1910)'!D32</f>
        <v>16.795999999999999</v>
      </c>
      <c r="J17" s="117">
        <f>'[1]Базовые (31-1910)'!E32</f>
        <v>5.3310000000000004</v>
      </c>
      <c r="K17" s="117">
        <f>'[1]Базовые (31-1910)'!F32</f>
        <v>354.803</v>
      </c>
      <c r="L17" s="117">
        <f>'[1]Базовые (31-1910)'!G32</f>
        <v>0.17100000000000001</v>
      </c>
      <c r="M17" s="118">
        <f>SUM(I17:L17)</f>
        <v>377.101</v>
      </c>
      <c r="N17" s="149">
        <f>I17*7.56</f>
        <v>126.97775999999999</v>
      </c>
      <c r="O17" s="150">
        <f>J17*7.56</f>
        <v>40.30236</v>
      </c>
      <c r="P17" s="150">
        <f>K17*4.44</f>
        <v>1575.3253200000001</v>
      </c>
      <c r="Q17" s="150">
        <f>L17*8.74</f>
        <v>1.4945400000000002</v>
      </c>
      <c r="R17" s="235">
        <f>SUM(N17:Q17)</f>
        <v>1744.09998</v>
      </c>
      <c r="S17" s="25"/>
    </row>
    <row r="18" spans="1:19" s="26" customFormat="1" ht="17.25" customHeight="1" x14ac:dyDescent="0.2">
      <c r="A18" s="48">
        <v>3</v>
      </c>
      <c r="B18" s="49" t="s">
        <v>170</v>
      </c>
      <c r="C18" s="74" t="s">
        <v>173</v>
      </c>
      <c r="D18" s="206">
        <f>'[1]Текущие (31-1910)'!D33</f>
        <v>86.912000000000006</v>
      </c>
      <c r="E18" s="117">
        <f>'[1]Текущие (31-1910)'!E33</f>
        <v>0.89200000000000002</v>
      </c>
      <c r="F18" s="117">
        <f>'[1]Текущие (31-1910)'!F33</f>
        <v>32</v>
      </c>
      <c r="G18" s="117">
        <f>'[1]Текущие (31-1910)'!G33</f>
        <v>0.77200000000000002</v>
      </c>
      <c r="H18" s="118">
        <f>SUM(D18:G18)</f>
        <v>120.57600000000001</v>
      </c>
      <c r="I18" s="206">
        <f>'[1]Базовые (31-1910)'!D33</f>
        <v>16.367999999999999</v>
      </c>
      <c r="J18" s="117">
        <f>'[1]Базовые (31-1910)'!E33</f>
        <v>0.16800000000000001</v>
      </c>
      <c r="K18" s="117">
        <f>'[1]Базовые (31-1910)'!F33</f>
        <v>6.9870000000000001</v>
      </c>
      <c r="L18" s="117">
        <f>'[1]Базовые (31-1910)'!G33</f>
        <v>8.5000000000000006E-2</v>
      </c>
      <c r="M18" s="118">
        <f>SUM(I18:L18)</f>
        <v>23.607999999999997</v>
      </c>
      <c r="N18" s="149">
        <f>I18*5.08</f>
        <v>83.149439999999998</v>
      </c>
      <c r="O18" s="150">
        <f>J18*5.08</f>
        <v>0.85344000000000009</v>
      </c>
      <c r="P18" s="150">
        <f>K18*4.44</f>
        <v>31.022280000000002</v>
      </c>
      <c r="Q18" s="150">
        <f>L18*8.74</f>
        <v>0.74290000000000012</v>
      </c>
      <c r="R18" s="235">
        <f>SUM(N18:Q18)</f>
        <v>115.76806000000001</v>
      </c>
      <c r="S18" s="25"/>
    </row>
    <row r="19" spans="1:19" s="26" customFormat="1" x14ac:dyDescent="0.2">
      <c r="A19" s="53"/>
      <c r="B19" s="54" t="s">
        <v>13</v>
      </c>
      <c r="C19" s="76" t="s">
        <v>158</v>
      </c>
      <c r="D19" s="114">
        <f>SUM(D16:D18)</f>
        <v>311.73099999999999</v>
      </c>
      <c r="E19" s="55">
        <f>SUM(E16:E18)</f>
        <v>315.678</v>
      </c>
      <c r="F19" s="55">
        <f>SUM(F16:F18)</f>
        <v>1657</v>
      </c>
      <c r="G19" s="55">
        <f>SUM(G16:G18)</f>
        <v>2.3159999999999998</v>
      </c>
      <c r="H19" s="89">
        <f>SUM(D19:G19)</f>
        <v>2286.7249999999999</v>
      </c>
      <c r="I19" s="114">
        <f>SUM(I16:I18)</f>
        <v>50.813000000000002</v>
      </c>
      <c r="J19" s="55">
        <f t="shared" ref="J19:L19" si="0">SUM(J16:J18)</f>
        <v>57.734000000000002</v>
      </c>
      <c r="K19" s="55">
        <f t="shared" si="0"/>
        <v>361.79</v>
      </c>
      <c r="L19" s="55">
        <f t="shared" si="0"/>
        <v>0.25600000000000001</v>
      </c>
      <c r="M19" s="89">
        <f t="shared" ref="M19:M20" si="1">SUM(I19:L19)</f>
        <v>470.59299999999996</v>
      </c>
      <c r="N19" s="153">
        <f>SUM(N16:N18)</f>
        <v>298.19570999999996</v>
      </c>
      <c r="O19" s="154">
        <f>SUM(O16:O18)</f>
        <v>301.80844999999999</v>
      </c>
      <c r="P19" s="154">
        <f>SUM(P16:P18)</f>
        <v>1606.3476000000001</v>
      </c>
      <c r="Q19" s="154">
        <f>SUM(Q16:Q18)</f>
        <v>2.2374400000000003</v>
      </c>
      <c r="R19" s="236">
        <f t="shared" ref="R19:R20" si="2">SUM(N19:Q19)</f>
        <v>2208.5891999999999</v>
      </c>
      <c r="S19" s="27"/>
    </row>
    <row r="20" spans="1:19" s="26" customFormat="1" x14ac:dyDescent="0.2">
      <c r="A20" s="53"/>
      <c r="B20" s="54"/>
      <c r="C20" s="77" t="s">
        <v>159</v>
      </c>
      <c r="D20" s="114">
        <f>D14+D19</f>
        <v>311.73099999999999</v>
      </c>
      <c r="E20" s="55">
        <f>E14+E19</f>
        <v>315.678</v>
      </c>
      <c r="F20" s="55">
        <f>F14+F19</f>
        <v>1657</v>
      </c>
      <c r="G20" s="55">
        <f>G14+G19</f>
        <v>2.3159999999999998</v>
      </c>
      <c r="H20" s="89">
        <f>SUM(D20:G20)</f>
        <v>2286.7249999999999</v>
      </c>
      <c r="I20" s="114">
        <f>I14+I19</f>
        <v>50.813000000000002</v>
      </c>
      <c r="J20" s="55">
        <f>J14+J19</f>
        <v>57.734000000000002</v>
      </c>
      <c r="K20" s="55">
        <f>K14+K19</f>
        <v>361.79</v>
      </c>
      <c r="L20" s="55">
        <f>L14+L19</f>
        <v>0.25600000000000001</v>
      </c>
      <c r="M20" s="89">
        <f t="shared" si="1"/>
        <v>470.59299999999996</v>
      </c>
      <c r="N20" s="153">
        <f>N14+N19</f>
        <v>298.19570999999996</v>
      </c>
      <c r="O20" s="154">
        <f>O14+O19</f>
        <v>301.80844999999999</v>
      </c>
      <c r="P20" s="154">
        <f>P14+P19</f>
        <v>1606.3476000000001</v>
      </c>
      <c r="Q20" s="154">
        <f>Q14+Q19</f>
        <v>2.2374400000000003</v>
      </c>
      <c r="R20" s="236">
        <f t="shared" si="2"/>
        <v>2208.5891999999999</v>
      </c>
      <c r="S20" s="27"/>
    </row>
    <row r="21" spans="1:19" s="26" customFormat="1" ht="15.75" customHeight="1" x14ac:dyDescent="0.2">
      <c r="A21" s="359" t="s">
        <v>160</v>
      </c>
      <c r="B21" s="360"/>
      <c r="C21" s="361"/>
      <c r="D21" s="115"/>
      <c r="E21" s="56"/>
      <c r="F21" s="56"/>
      <c r="G21" s="56"/>
      <c r="H21" s="91"/>
      <c r="I21" s="115"/>
      <c r="J21" s="56"/>
      <c r="K21" s="56"/>
      <c r="L21" s="56"/>
      <c r="M21" s="91"/>
      <c r="N21" s="155"/>
      <c r="O21" s="156"/>
      <c r="P21" s="156"/>
      <c r="Q21" s="156"/>
      <c r="R21" s="237"/>
      <c r="S21" s="28"/>
    </row>
    <row r="22" spans="1:19" s="26" customFormat="1" ht="41.25" customHeight="1" x14ac:dyDescent="0.2">
      <c r="A22" s="48">
        <v>4</v>
      </c>
      <c r="B22" s="49" t="s">
        <v>48</v>
      </c>
      <c r="C22" s="75" t="s">
        <v>174</v>
      </c>
      <c r="D22" s="113">
        <f>D20*2.5%</f>
        <v>7.7932750000000004</v>
      </c>
      <c r="E22" s="51">
        <f>E20*2.5%</f>
        <v>7.8919500000000005</v>
      </c>
      <c r="F22" s="51"/>
      <c r="G22" s="52"/>
      <c r="H22" s="87">
        <f>SUM(D22:G22)</f>
        <v>15.685225000000001</v>
      </c>
      <c r="I22" s="113">
        <f>I20*2.5%</f>
        <v>1.2703250000000001</v>
      </c>
      <c r="J22" s="51">
        <f>ROUND(J20*2.5%,3)</f>
        <v>1.4430000000000001</v>
      </c>
      <c r="K22" s="52"/>
      <c r="L22" s="52"/>
      <c r="M22" s="87">
        <f t="shared" ref="M22" si="3">SUM(I22:L22)</f>
        <v>2.7133250000000002</v>
      </c>
      <c r="N22" s="113">
        <f>N20*2.5%</f>
        <v>7.4548927499999991</v>
      </c>
      <c r="O22" s="51">
        <f>O20*2.5%</f>
        <v>7.5452112500000004</v>
      </c>
      <c r="P22" s="152"/>
      <c r="Q22" s="152"/>
      <c r="R22" s="238">
        <f>SUM(N22:Q22)</f>
        <v>15.000104</v>
      </c>
      <c r="S22" s="18"/>
    </row>
    <row r="23" spans="1:19" s="26" customFormat="1" x14ac:dyDescent="0.2">
      <c r="A23" s="53"/>
      <c r="B23" s="54" t="s">
        <v>13</v>
      </c>
      <c r="C23" s="76" t="s">
        <v>15</v>
      </c>
      <c r="D23" s="114">
        <f>SUM(D22:D22)</f>
        <v>7.7932750000000004</v>
      </c>
      <c r="E23" s="55">
        <f>SUM(E22:E22)</f>
        <v>7.8919500000000005</v>
      </c>
      <c r="F23" s="55">
        <f>SUM(F22:F22)</f>
        <v>0</v>
      </c>
      <c r="G23" s="55">
        <v>0</v>
      </c>
      <c r="H23" s="89">
        <f>SUM(D23:G23)</f>
        <v>15.685225000000001</v>
      </c>
      <c r="I23" s="114">
        <f>SUM(I22:I22)</f>
        <v>1.2703250000000001</v>
      </c>
      <c r="J23" s="55">
        <f>SUM(J22:J22)</f>
        <v>1.4430000000000001</v>
      </c>
      <c r="K23" s="55">
        <f>SUM(K22:K22)</f>
        <v>0</v>
      </c>
      <c r="L23" s="55">
        <f>SUM(L22:L22)</f>
        <v>0</v>
      </c>
      <c r="M23" s="89">
        <f>SUM(I23:L23)</f>
        <v>2.7133250000000002</v>
      </c>
      <c r="N23" s="153">
        <f>SUM(N22:N22)</f>
        <v>7.4548927499999991</v>
      </c>
      <c r="O23" s="154">
        <f>SUM(O22:O22)</f>
        <v>7.5452112500000004</v>
      </c>
      <c r="P23" s="154">
        <f>SUM(P22:P22)</f>
        <v>0</v>
      </c>
      <c r="Q23" s="154">
        <f>SUM(Q22)</f>
        <v>0</v>
      </c>
      <c r="R23" s="236">
        <f>SUM(N23:Q23)</f>
        <v>15.000104</v>
      </c>
      <c r="S23" s="27"/>
    </row>
    <row r="24" spans="1:19" s="26" customFormat="1" x14ac:dyDescent="0.2">
      <c r="A24" s="53"/>
      <c r="B24" s="54"/>
      <c r="C24" s="76" t="s">
        <v>16</v>
      </c>
      <c r="D24" s="114">
        <f>D14+D19+D23</f>
        <v>319.52427499999999</v>
      </c>
      <c r="E24" s="55">
        <f>E14+E19+E23</f>
        <v>323.56995000000001</v>
      </c>
      <c r="F24" s="55">
        <f>F14+F19+F23</f>
        <v>1657</v>
      </c>
      <c r="G24" s="55">
        <f>G14+G19+G23</f>
        <v>2.3159999999999998</v>
      </c>
      <c r="H24" s="89">
        <f>SUM(D24:G24)</f>
        <v>2302.4102249999996</v>
      </c>
      <c r="I24" s="114">
        <f>I14+I19+I23</f>
        <v>52.083325000000002</v>
      </c>
      <c r="J24" s="55">
        <f>J14+J19+J23</f>
        <v>59.177</v>
      </c>
      <c r="K24" s="55">
        <f>K14+K19+K23</f>
        <v>361.79</v>
      </c>
      <c r="L24" s="55">
        <f>L14+L19+L23</f>
        <v>0.25600000000000001</v>
      </c>
      <c r="M24" s="89">
        <f>SUM(I24:L24)</f>
        <v>473.30632500000002</v>
      </c>
      <c r="N24" s="153">
        <f>N14+N20+N23</f>
        <v>305.65060274999996</v>
      </c>
      <c r="O24" s="154">
        <f>O14+O20+O23</f>
        <v>309.35366125000002</v>
      </c>
      <c r="P24" s="154">
        <f>P14+P20+P23</f>
        <v>1606.3476000000001</v>
      </c>
      <c r="Q24" s="154">
        <f>Q14+Q20+Q23</f>
        <v>2.2374400000000003</v>
      </c>
      <c r="R24" s="236">
        <f>SUM(N24:Q24)</f>
        <v>2223.5893040000001</v>
      </c>
      <c r="S24" s="27"/>
    </row>
    <row r="25" spans="1:19" s="26" customFormat="1" ht="15.75" customHeight="1" x14ac:dyDescent="0.2">
      <c r="A25" s="359" t="s">
        <v>161</v>
      </c>
      <c r="B25" s="360"/>
      <c r="C25" s="361"/>
      <c r="D25" s="115"/>
      <c r="E25" s="56"/>
      <c r="F25" s="56"/>
      <c r="G25" s="56"/>
      <c r="H25" s="91"/>
      <c r="I25" s="115"/>
      <c r="J25" s="56"/>
      <c r="K25" s="56"/>
      <c r="L25" s="56"/>
      <c r="M25" s="91"/>
      <c r="N25" s="155"/>
      <c r="O25" s="156"/>
      <c r="P25" s="156"/>
      <c r="Q25" s="156"/>
      <c r="R25" s="237"/>
      <c r="S25" s="28"/>
    </row>
    <row r="26" spans="1:19" s="26" customFormat="1" ht="54.75" customHeight="1" x14ac:dyDescent="0.2">
      <c r="A26" s="57">
        <v>5</v>
      </c>
      <c r="B26" s="50" t="s">
        <v>153</v>
      </c>
      <c r="C26" s="75" t="s">
        <v>175</v>
      </c>
      <c r="D26" s="113">
        <f>(D16+D18)*1.025*3.19%+D17*1.025*3.52%</f>
        <v>10.6416550625</v>
      </c>
      <c r="E26" s="51">
        <f>ROUND((E16+E18)*1.025*3.19%,3)+ROUND(E17*1.025*3.52%,3)</f>
        <v>10.465</v>
      </c>
      <c r="F26" s="51"/>
      <c r="G26" s="51"/>
      <c r="H26" s="92">
        <f>SUM(D26:G26)</f>
        <v>21.1066550625</v>
      </c>
      <c r="I26" s="113">
        <f>ROUND((I16+I18)*1.025*3.19%+I17*1.025*3.52%,3)</f>
        <v>1.718</v>
      </c>
      <c r="J26" s="51">
        <f>ROUND((J16+J18)*1.025*3.19%,3)+ROUND(J17*1.025*3.52%,3)</f>
        <v>1.905</v>
      </c>
      <c r="K26" s="51"/>
      <c r="L26" s="51"/>
      <c r="M26" s="92">
        <f>SUM(I26:L26)</f>
        <v>3.6230000000000002</v>
      </c>
      <c r="N26" s="113">
        <f>(N16+N18)*1.025*3.19%+N17*1.025*3.52%</f>
        <v>10.179756500924999</v>
      </c>
      <c r="O26" s="51">
        <f>(O16+O18)*1.025*3.19%+O17*1.025*3.52%</f>
        <v>10.004704526574997</v>
      </c>
      <c r="P26" s="151"/>
      <c r="Q26" s="151"/>
      <c r="R26" s="239">
        <f>SUM(N26:Q26)</f>
        <v>20.184461027499996</v>
      </c>
      <c r="S26" s="29"/>
    </row>
    <row r="27" spans="1:19" s="26" customFormat="1" ht="38.25" x14ac:dyDescent="0.2">
      <c r="A27" s="57">
        <v>6</v>
      </c>
      <c r="B27" s="50" t="s">
        <v>118</v>
      </c>
      <c r="C27" s="74" t="s">
        <v>119</v>
      </c>
      <c r="D27" s="113"/>
      <c r="E27" s="51"/>
      <c r="F27" s="51"/>
      <c r="G27" s="51">
        <f>(D24+E24+H26)*2.7%</f>
        <v>17.933423761687504</v>
      </c>
      <c r="H27" s="92">
        <f>SUM(D27:G27)</f>
        <v>17.933423761687504</v>
      </c>
      <c r="I27" s="113"/>
      <c r="J27" s="51"/>
      <c r="K27" s="51"/>
      <c r="L27" s="51">
        <f>(I24+J24+M26)*2.7%</f>
        <v>3.1018497750000003</v>
      </c>
      <c r="M27" s="92">
        <f t="shared" ref="M27" si="4">SUM(I27:L27)</f>
        <v>3.1018497750000003</v>
      </c>
      <c r="N27" s="205"/>
      <c r="O27" s="151"/>
      <c r="P27" s="151"/>
      <c r="Q27" s="51"/>
      <c r="R27" s="240">
        <f>Q27</f>
        <v>0</v>
      </c>
      <c r="S27" s="29"/>
    </row>
    <row r="28" spans="1:19" s="26" customFormat="1" ht="25.5" x14ac:dyDescent="0.2">
      <c r="A28" s="57">
        <v>7</v>
      </c>
      <c r="B28" s="50" t="s">
        <v>120</v>
      </c>
      <c r="C28" s="74" t="s">
        <v>121</v>
      </c>
      <c r="D28" s="113"/>
      <c r="E28" s="51"/>
      <c r="F28" s="51"/>
      <c r="G28" s="51">
        <f>1.54381+0.7719</f>
        <v>2.3157100000000002</v>
      </c>
      <c r="H28" s="92">
        <f>SUM(D28:G28)</f>
        <v>2.3157100000000002</v>
      </c>
      <c r="I28" s="113"/>
      <c r="J28" s="51"/>
      <c r="K28" s="51"/>
      <c r="L28" s="51">
        <f>'[1]Базовые (31-1910)'!G47</f>
        <v>0.14499999999999999</v>
      </c>
      <c r="M28" s="92">
        <f>SUM(I28:L28)</f>
        <v>0.14499999999999999</v>
      </c>
      <c r="N28" s="205"/>
      <c r="O28" s="151"/>
      <c r="P28" s="151"/>
      <c r="Q28" s="51">
        <f>L28*15.23</f>
        <v>2.2083499999999998</v>
      </c>
      <c r="R28" s="240">
        <f>SUM(N28:Q28)</f>
        <v>2.2083499999999998</v>
      </c>
      <c r="S28" s="29"/>
    </row>
    <row r="29" spans="1:19" s="26" customFormat="1" ht="12.75" customHeight="1" x14ac:dyDescent="0.2">
      <c r="A29" s="59"/>
      <c r="B29" s="54" t="s">
        <v>13</v>
      </c>
      <c r="C29" s="76" t="s">
        <v>18</v>
      </c>
      <c r="D29" s="113">
        <f>SUM(D26:D28)</f>
        <v>10.6416550625</v>
      </c>
      <c r="E29" s="51">
        <f>SUM(E26:E28)</f>
        <v>10.465</v>
      </c>
      <c r="F29" s="51">
        <f>SUM(F26:F28)</f>
        <v>0</v>
      </c>
      <c r="G29" s="51">
        <f>SUM(G26:G28)</f>
        <v>20.249133761687503</v>
      </c>
      <c r="H29" s="87">
        <f t="shared" ref="H29:H47" si="5">SUM(D29:G29)</f>
        <v>41.355788824187499</v>
      </c>
      <c r="I29" s="86">
        <f>SUM(I26:I28)</f>
        <v>1.718</v>
      </c>
      <c r="J29" s="51">
        <f>SUM(J26:J28)</f>
        <v>1.905</v>
      </c>
      <c r="K29" s="51">
        <f>SUM(K26:K28)</f>
        <v>0</v>
      </c>
      <c r="L29" s="51">
        <f>SUM(L26:L28)</f>
        <v>3.2468497750000003</v>
      </c>
      <c r="M29" s="87">
        <f>SUM(I29:L29)</f>
        <v>6.8698497750000005</v>
      </c>
      <c r="N29" s="51">
        <f>SUM(N26:N28)</f>
        <v>10.179756500924999</v>
      </c>
      <c r="O29" s="51">
        <f>SUM(O26:O28)</f>
        <v>10.004704526574997</v>
      </c>
      <c r="P29" s="51">
        <f>SUM(P26:P28)</f>
        <v>0</v>
      </c>
      <c r="Q29" s="51">
        <f>SUM(Q26:Q28)</f>
        <v>2.2083499999999998</v>
      </c>
      <c r="R29" s="51">
        <f>SUM(N29:Q29)</f>
        <v>22.392811027499995</v>
      </c>
      <c r="S29" s="18"/>
    </row>
    <row r="30" spans="1:19" s="26" customFormat="1" ht="12.75" customHeight="1" x14ac:dyDescent="0.2">
      <c r="A30" s="59"/>
      <c r="B30" s="54" t="s">
        <v>13</v>
      </c>
      <c r="C30" s="78" t="s">
        <v>19</v>
      </c>
      <c r="D30" s="88">
        <f>D24+D29</f>
        <v>330.16593006249997</v>
      </c>
      <c r="E30" s="55">
        <f>E24+E29</f>
        <v>334.03494999999998</v>
      </c>
      <c r="F30" s="55">
        <f>F24+F29</f>
        <v>1657</v>
      </c>
      <c r="G30" s="55">
        <f>G24+G29</f>
        <v>22.565133761687502</v>
      </c>
      <c r="H30" s="89">
        <f>SUM(D30:G30)</f>
        <v>2343.7660138241872</v>
      </c>
      <c r="I30" s="88">
        <f>I24+I29</f>
        <v>53.801325000000006</v>
      </c>
      <c r="J30" s="55">
        <f>J24+J29</f>
        <v>61.082000000000001</v>
      </c>
      <c r="K30" s="55">
        <f>K24+K29</f>
        <v>361.79</v>
      </c>
      <c r="L30" s="55">
        <f>L24+L29</f>
        <v>3.5028497750000005</v>
      </c>
      <c r="M30" s="89">
        <f>SUM(I30:L30)</f>
        <v>480.17617477500005</v>
      </c>
      <c r="N30" s="114">
        <f>N24+N29</f>
        <v>315.83035925092497</v>
      </c>
      <c r="O30" s="55">
        <f>O24+O29</f>
        <v>319.358365776575</v>
      </c>
      <c r="P30" s="55">
        <f>P24+P29</f>
        <v>1606.3476000000001</v>
      </c>
      <c r="Q30" s="55">
        <f>Q24+Q29</f>
        <v>4.4457900000000006</v>
      </c>
      <c r="R30" s="89">
        <f>SUM(N30:Q30)</f>
        <v>2245.9821150275002</v>
      </c>
      <c r="S30" s="27"/>
    </row>
    <row r="31" spans="1:19" s="26" customFormat="1" ht="15.75" customHeight="1" x14ac:dyDescent="0.2">
      <c r="A31" s="359" t="s">
        <v>20</v>
      </c>
      <c r="B31" s="360"/>
      <c r="C31" s="361"/>
      <c r="D31" s="90"/>
      <c r="E31" s="56"/>
      <c r="F31" s="56"/>
      <c r="G31" s="56"/>
      <c r="H31" s="91"/>
      <c r="I31" s="90"/>
      <c r="J31" s="56"/>
      <c r="K31" s="56"/>
      <c r="L31" s="56"/>
      <c r="M31" s="91"/>
      <c r="N31" s="143"/>
      <c r="O31" s="144"/>
      <c r="P31" s="144"/>
      <c r="Q31" s="144"/>
      <c r="R31" s="241"/>
      <c r="S31" s="28"/>
    </row>
    <row r="32" spans="1:19" s="26" customFormat="1" ht="53.25" customHeight="1" x14ac:dyDescent="0.2">
      <c r="A32" s="57">
        <v>8</v>
      </c>
      <c r="B32" s="60" t="s">
        <v>154</v>
      </c>
      <c r="C32" s="75" t="s">
        <v>127</v>
      </c>
      <c r="D32" s="86"/>
      <c r="E32" s="51"/>
      <c r="F32" s="51"/>
      <c r="G32" s="51">
        <f>H30*2.14%</f>
        <v>50.15659269583761</v>
      </c>
      <c r="H32" s="92">
        <f t="shared" si="5"/>
        <v>50.15659269583761</v>
      </c>
      <c r="I32" s="86"/>
      <c r="J32" s="51"/>
      <c r="K32" s="51"/>
      <c r="L32" s="51">
        <f>M30*2.14%</f>
        <v>10.275770140185003</v>
      </c>
      <c r="M32" s="92">
        <f t="shared" ref="M32" si="6">SUM(I32:L32)</f>
        <v>10.275770140185003</v>
      </c>
      <c r="N32" s="113"/>
      <c r="O32" s="51"/>
      <c r="P32" s="51"/>
      <c r="Q32" s="51">
        <f>R30*2.14%</f>
        <v>48.064017261588511</v>
      </c>
      <c r="R32" s="92">
        <f>SUM(N32:Q32)</f>
        <v>48.064017261588511</v>
      </c>
      <c r="S32" s="29"/>
    </row>
    <row r="33" spans="1:44" s="26" customFormat="1" ht="53.25" customHeight="1" x14ac:dyDescent="0.2">
      <c r="A33" s="57">
        <v>9</v>
      </c>
      <c r="B33" s="60" t="s">
        <v>154</v>
      </c>
      <c r="C33" s="74" t="s">
        <v>128</v>
      </c>
      <c r="D33" s="86"/>
      <c r="E33" s="51"/>
      <c r="F33" s="51"/>
      <c r="G33" s="51">
        <f>(H30+H37)*3.73%</f>
        <v>90.267194115642184</v>
      </c>
      <c r="H33" s="92">
        <f>G33</f>
        <v>90.267194115642184</v>
      </c>
      <c r="I33" s="86"/>
      <c r="J33" s="51"/>
      <c r="K33" s="51"/>
      <c r="L33" s="51">
        <f>(M30+L37)*3.73%</f>
        <v>18.653326219107502</v>
      </c>
      <c r="M33" s="92">
        <f>L33</f>
        <v>18.653326219107502</v>
      </c>
      <c r="N33" s="113"/>
      <c r="O33" s="51"/>
      <c r="P33" s="51"/>
      <c r="Q33" s="51">
        <f>(R30+Q37)*3.73%</f>
        <v>86.619853944525758</v>
      </c>
      <c r="R33" s="92">
        <f>Q33</f>
        <v>86.619853944525758</v>
      </c>
      <c r="S33" s="29"/>
    </row>
    <row r="34" spans="1:44" s="26" customFormat="1" x14ac:dyDescent="0.2">
      <c r="A34" s="53"/>
      <c r="B34" s="54" t="s">
        <v>13</v>
      </c>
      <c r="C34" s="76" t="s">
        <v>21</v>
      </c>
      <c r="D34" s="86">
        <f>D32</f>
        <v>0</v>
      </c>
      <c r="E34" s="51">
        <f>E32</f>
        <v>0</v>
      </c>
      <c r="F34" s="51">
        <f>F32</f>
        <v>0</v>
      </c>
      <c r="G34" s="51">
        <f>G32+G33</f>
        <v>140.4237868114798</v>
      </c>
      <c r="H34" s="92">
        <f t="shared" si="5"/>
        <v>140.4237868114798</v>
      </c>
      <c r="I34" s="86">
        <f>I32</f>
        <v>0</v>
      </c>
      <c r="J34" s="51">
        <f>J32</f>
        <v>0</v>
      </c>
      <c r="K34" s="51">
        <f>K32</f>
        <v>0</v>
      </c>
      <c r="L34" s="51">
        <f>L32+L33</f>
        <v>28.929096359292505</v>
      </c>
      <c r="M34" s="92">
        <f>SUM(I34:L34)</f>
        <v>28.929096359292505</v>
      </c>
      <c r="N34" s="86">
        <f>N32</f>
        <v>0</v>
      </c>
      <c r="O34" s="51">
        <f>O32</f>
        <v>0</v>
      </c>
      <c r="P34" s="51">
        <f>P32</f>
        <v>0</v>
      </c>
      <c r="Q34" s="51">
        <f>Q32+Q33</f>
        <v>134.68387120611428</v>
      </c>
      <c r="R34" s="92">
        <f>SUM(N34:Q34)</f>
        <v>134.68387120611428</v>
      </c>
      <c r="S34" s="29"/>
      <c r="T34" s="123"/>
    </row>
    <row r="35" spans="1:44" s="26" customFormat="1" ht="15.75" customHeight="1" x14ac:dyDescent="0.2">
      <c r="A35" s="53"/>
      <c r="B35" s="54" t="s">
        <v>13</v>
      </c>
      <c r="C35" s="79" t="s">
        <v>22</v>
      </c>
      <c r="D35" s="86">
        <f>D30+D34</f>
        <v>330.16593006249997</v>
      </c>
      <c r="E35" s="51">
        <f>E30+E34</f>
        <v>334.03494999999998</v>
      </c>
      <c r="F35" s="51">
        <f>F30+F34</f>
        <v>1657</v>
      </c>
      <c r="G35" s="51">
        <f>G30+G34</f>
        <v>162.98892057316729</v>
      </c>
      <c r="H35" s="92">
        <f t="shared" si="5"/>
        <v>2484.1898006356673</v>
      </c>
      <c r="I35" s="86">
        <f>I30+I34</f>
        <v>53.801325000000006</v>
      </c>
      <c r="J35" s="51">
        <f>J30+J34</f>
        <v>61.082000000000001</v>
      </c>
      <c r="K35" s="51">
        <f>K30+K34</f>
        <v>361.79</v>
      </c>
      <c r="L35" s="51">
        <f>L30+L34</f>
        <v>32.431946134292502</v>
      </c>
      <c r="M35" s="92">
        <f>SUM(I35:L35)</f>
        <v>509.10527113429254</v>
      </c>
      <c r="N35" s="86">
        <f>N30+N34</f>
        <v>315.83035925092497</v>
      </c>
      <c r="O35" s="51">
        <f>O30+O34</f>
        <v>319.358365776575</v>
      </c>
      <c r="P35" s="51">
        <f>P30+P34</f>
        <v>1606.3476000000001</v>
      </c>
      <c r="Q35" s="51">
        <f>Q30+Q34</f>
        <v>139.12966120611426</v>
      </c>
      <c r="R35" s="92">
        <f>SUM(N35:Q35)</f>
        <v>2380.6659862336141</v>
      </c>
      <c r="S35" s="29"/>
      <c r="T35" s="124" t="s">
        <v>76</v>
      </c>
      <c r="U35" s="125" t="s">
        <v>31</v>
      </c>
      <c r="V35" s="248">
        <f>V36+V37</f>
        <v>85.565280000000001</v>
      </c>
    </row>
    <row r="36" spans="1:44" s="26" customFormat="1" ht="15.75" customHeight="1" x14ac:dyDescent="0.25">
      <c r="A36" s="359" t="s">
        <v>162</v>
      </c>
      <c r="B36" s="360"/>
      <c r="C36" s="361"/>
      <c r="D36" s="90"/>
      <c r="E36" s="56"/>
      <c r="F36" s="56"/>
      <c r="G36" s="56"/>
      <c r="H36" s="91"/>
      <c r="I36" s="90"/>
      <c r="J36" s="56"/>
      <c r="K36" s="56"/>
      <c r="L36" s="56"/>
      <c r="M36" s="91"/>
      <c r="N36" s="145"/>
      <c r="O36" s="144"/>
      <c r="P36" s="144"/>
      <c r="Q36" s="144"/>
      <c r="R36" s="241"/>
      <c r="S36" s="28"/>
      <c r="T36" s="128"/>
      <c r="U36" s="129" t="s">
        <v>38</v>
      </c>
      <c r="V36" s="249">
        <f>R37</f>
        <v>76.265979999999999</v>
      </c>
      <c r="W36" s="126"/>
      <c r="X36" s="127"/>
    </row>
    <row r="37" spans="1:44" s="26" customFormat="1" ht="15" x14ac:dyDescent="0.25">
      <c r="A37" s="57">
        <v>10</v>
      </c>
      <c r="B37" s="60" t="s">
        <v>132</v>
      </c>
      <c r="C37" s="75" t="s">
        <v>133</v>
      </c>
      <c r="D37" s="93"/>
      <c r="E37" s="58"/>
      <c r="F37" s="58"/>
      <c r="G37" s="51">
        <f>'[1]Текущие (31-1910)'!H57</f>
        <v>76.266000000000005</v>
      </c>
      <c r="H37" s="92">
        <f>SUM(D37:G37)</f>
        <v>76.266000000000005</v>
      </c>
      <c r="I37" s="93"/>
      <c r="J37" s="58"/>
      <c r="K37" s="58"/>
      <c r="L37" s="327">
        <f>'[1]Базовые (31-1910)'!G57</f>
        <v>19.913</v>
      </c>
      <c r="M37" s="92">
        <f>SUM(I37:L37)</f>
        <v>19.913</v>
      </c>
      <c r="N37" s="146"/>
      <c r="O37" s="119"/>
      <c r="P37" s="119"/>
      <c r="Q37" s="327">
        <v>76.265979999999999</v>
      </c>
      <c r="R37" s="92">
        <f t="shared" ref="R37" si="7">SUM(N37:Q37)</f>
        <v>76.265979999999999</v>
      </c>
      <c r="S37" s="29"/>
      <c r="T37" s="128"/>
      <c r="U37" s="129" t="s">
        <v>77</v>
      </c>
      <c r="V37" s="249">
        <v>9.2992999999999988</v>
      </c>
      <c r="W37" s="130"/>
      <c r="X37" s="131"/>
    </row>
    <row r="38" spans="1:44" s="26" customFormat="1" ht="15" x14ac:dyDescent="0.25">
      <c r="A38" s="53"/>
      <c r="B38" s="54" t="s">
        <v>13</v>
      </c>
      <c r="C38" s="76" t="s">
        <v>23</v>
      </c>
      <c r="D38" s="86">
        <f>SUM(D37:D37)</f>
        <v>0</v>
      </c>
      <c r="E38" s="51">
        <f>SUM(E37:E37)</f>
        <v>0</v>
      </c>
      <c r="F38" s="51">
        <f>SUM(F37:F37)</f>
        <v>0</v>
      </c>
      <c r="G38" s="51">
        <f>SUM(G37:G37)</f>
        <v>76.266000000000005</v>
      </c>
      <c r="H38" s="92">
        <f t="shared" si="5"/>
        <v>76.266000000000005</v>
      </c>
      <c r="I38" s="86">
        <f>SUM(I37:I37)</f>
        <v>0</v>
      </c>
      <c r="J38" s="51">
        <f>SUM(J37:J37)</f>
        <v>0</v>
      </c>
      <c r="K38" s="51">
        <f>SUM(K37:K37)</f>
        <v>0</v>
      </c>
      <c r="L38" s="51">
        <f>SUM(L37:L37)</f>
        <v>19.913</v>
      </c>
      <c r="M38" s="92">
        <f t="shared" ref="M38" si="8">SUM(I38:L38)</f>
        <v>19.913</v>
      </c>
      <c r="N38" s="86">
        <f>SUM(N37:N37)</f>
        <v>0</v>
      </c>
      <c r="O38" s="51">
        <f>SUM(O37:O37)</f>
        <v>0</v>
      </c>
      <c r="P38" s="51">
        <f>SUM(P37:P37)</f>
        <v>0</v>
      </c>
      <c r="Q38" s="51">
        <f>SUM(Q37:Q37)</f>
        <v>76.265979999999999</v>
      </c>
      <c r="R38" s="92">
        <f>SUM(N38:Q38)</f>
        <v>76.265979999999999</v>
      </c>
      <c r="S38" s="29"/>
      <c r="T38" s="124" t="s">
        <v>75</v>
      </c>
      <c r="U38" s="125" t="s">
        <v>31</v>
      </c>
      <c r="V38" s="248">
        <f>R45-V35</f>
        <v>2704.4315946315805</v>
      </c>
      <c r="W38" s="211"/>
      <c r="X38" s="132"/>
    </row>
    <row r="39" spans="1:44" s="26" customFormat="1" ht="15" x14ac:dyDescent="0.25">
      <c r="A39" s="53"/>
      <c r="B39" s="54" t="s">
        <v>13</v>
      </c>
      <c r="C39" s="79" t="s">
        <v>24</v>
      </c>
      <c r="D39" s="86">
        <f>D35+D38</f>
        <v>330.16593006249997</v>
      </c>
      <c r="E39" s="51">
        <f>E35+E38</f>
        <v>334.03494999999998</v>
      </c>
      <c r="F39" s="51">
        <f>F35+F38</f>
        <v>1657</v>
      </c>
      <c r="G39" s="51">
        <f>G35+G38</f>
        <v>239.25492057316728</v>
      </c>
      <c r="H39" s="92">
        <f t="shared" si="5"/>
        <v>2560.4558006356674</v>
      </c>
      <c r="I39" s="86">
        <f>I35+I38</f>
        <v>53.801325000000006</v>
      </c>
      <c r="J39" s="51">
        <f>J35+J38</f>
        <v>61.082000000000001</v>
      </c>
      <c r="K39" s="51">
        <f>K35+K38</f>
        <v>361.79</v>
      </c>
      <c r="L39" s="51">
        <f>L35+L38</f>
        <v>52.344946134292499</v>
      </c>
      <c r="M39" s="92">
        <f>SUM(I39:L39)</f>
        <v>529.01827113429249</v>
      </c>
      <c r="N39" s="86">
        <f>N35+N38</f>
        <v>315.83035925092497</v>
      </c>
      <c r="O39" s="51">
        <f>O35+O38</f>
        <v>319.358365776575</v>
      </c>
      <c r="P39" s="51">
        <f>P35+P38</f>
        <v>1606.3476000000001</v>
      </c>
      <c r="Q39" s="51">
        <f>Q35+Q38</f>
        <v>215.39564120611425</v>
      </c>
      <c r="R39" s="92">
        <f>SUM(N39:Q39)</f>
        <v>2456.9319662336143</v>
      </c>
      <c r="S39" s="29"/>
      <c r="T39" s="133"/>
      <c r="U39" s="129" t="s">
        <v>32</v>
      </c>
      <c r="V39" s="249" t="e">
        <f>#REF!</f>
        <v>#REF!</v>
      </c>
      <c r="W39" s="136"/>
      <c r="X39" s="134"/>
    </row>
    <row r="40" spans="1:44" s="26" customFormat="1" ht="15" x14ac:dyDescent="0.25">
      <c r="A40" s="359"/>
      <c r="B40" s="360"/>
      <c r="C40" s="361"/>
      <c r="D40" s="90"/>
      <c r="E40" s="56"/>
      <c r="F40" s="56"/>
      <c r="G40" s="56"/>
      <c r="H40" s="91"/>
      <c r="I40" s="90"/>
      <c r="J40" s="56"/>
      <c r="K40" s="56"/>
      <c r="L40" s="56"/>
      <c r="M40" s="91"/>
      <c r="N40" s="145"/>
      <c r="O40" s="144"/>
      <c r="P40" s="144"/>
      <c r="Q40" s="144"/>
      <c r="R40" s="241"/>
      <c r="S40" s="28"/>
      <c r="T40" s="135"/>
      <c r="U40" s="129" t="s">
        <v>33</v>
      </c>
      <c r="V40" s="250">
        <f>((R27+R32+R33)*1.03)*1.049*1.05*1.044</f>
        <v>159.52108740145346</v>
      </c>
      <c r="W40" s="247">
        <f>((R24+R26)*0.015+(R27+R32+R33)*1.03)*1.049*1.05*1.044</f>
        <v>198.22328364869969</v>
      </c>
      <c r="X40" s="137"/>
    </row>
    <row r="41" spans="1:44" s="26" customFormat="1" ht="15" x14ac:dyDescent="0.25">
      <c r="A41" s="57">
        <v>11</v>
      </c>
      <c r="B41" s="61" t="s">
        <v>137</v>
      </c>
      <c r="C41" s="76" t="s">
        <v>74</v>
      </c>
      <c r="D41" s="86">
        <f t="shared" ref="D41:E41" si="9">D39*0.03</f>
        <v>9.9049779018749984</v>
      </c>
      <c r="E41" s="51">
        <f t="shared" si="9"/>
        <v>10.021048499999999</v>
      </c>
      <c r="F41" s="51">
        <f>F39*0.03</f>
        <v>49.71</v>
      </c>
      <c r="G41" s="51">
        <f>(G39)*3%</f>
        <v>7.1776476171950181</v>
      </c>
      <c r="H41" s="92">
        <f t="shared" si="5"/>
        <v>76.813674019070021</v>
      </c>
      <c r="I41" s="86">
        <f>ROUND(I39*0.03,5)</f>
        <v>1.6140399999999999</v>
      </c>
      <c r="J41" s="51">
        <f>ROUND(J39*0.03,3)</f>
        <v>1.8320000000000001</v>
      </c>
      <c r="K41" s="51">
        <f>ROUND(K39*0.03,5)</f>
        <v>10.8537</v>
      </c>
      <c r="L41" s="51">
        <f>(L39)*3%</f>
        <v>1.5703483840287749</v>
      </c>
      <c r="M41" s="92">
        <f>SUM(I41:L41)</f>
        <v>15.870088384028774</v>
      </c>
      <c r="N41" s="86">
        <f>N39*0.03</f>
        <v>9.4749107775277484</v>
      </c>
      <c r="O41" s="51">
        <f>O39*0.03</f>
        <v>9.5807509732972491</v>
      </c>
      <c r="P41" s="51">
        <f>P39*0.03</f>
        <v>48.190427999999997</v>
      </c>
      <c r="Q41" s="51">
        <f>(Q39-Q38)*0.03</f>
        <v>4.1738898361834273</v>
      </c>
      <c r="R41" s="92">
        <f>SUM(N41:Q41)</f>
        <v>71.419979587008413</v>
      </c>
      <c r="S41" s="29"/>
      <c r="T41" s="138"/>
      <c r="U41" s="138" t="s">
        <v>34</v>
      </c>
      <c r="V41" s="250" t="e">
        <f>V38-V39-V40</f>
        <v>#REF!</v>
      </c>
    </row>
    <row r="42" spans="1:44" s="33" customFormat="1" ht="12.75" customHeight="1" x14ac:dyDescent="0.2">
      <c r="A42" s="62"/>
      <c r="B42" s="63" t="s">
        <v>13</v>
      </c>
      <c r="C42" s="80" t="s">
        <v>25</v>
      </c>
      <c r="D42" s="88">
        <f>D39+D41</f>
        <v>340.07090796437495</v>
      </c>
      <c r="E42" s="55">
        <f>E39+E41</f>
        <v>344.05599849999999</v>
      </c>
      <c r="F42" s="55">
        <f>F39+F41</f>
        <v>1706.71</v>
      </c>
      <c r="G42" s="55">
        <f>ROUND(G39+G41,3)</f>
        <v>246.43299999999999</v>
      </c>
      <c r="H42" s="94">
        <f>SUM(D42:G42)</f>
        <v>2637.2699064643748</v>
      </c>
      <c r="I42" s="88">
        <f>I39+I41</f>
        <v>55.415365000000008</v>
      </c>
      <c r="J42" s="55">
        <f>J39+J41</f>
        <v>62.914000000000001</v>
      </c>
      <c r="K42" s="55">
        <f>K39+K41</f>
        <v>372.64370000000002</v>
      </c>
      <c r="L42" s="55">
        <f>L39+L41</f>
        <v>53.915294518321275</v>
      </c>
      <c r="M42" s="94">
        <f>SUM(I42:L42)</f>
        <v>544.88835951832129</v>
      </c>
      <c r="N42" s="114">
        <f>N39+N41</f>
        <v>325.3052700284527</v>
      </c>
      <c r="O42" s="207">
        <f>O39+O41</f>
        <v>328.93911674987226</v>
      </c>
      <c r="P42" s="207">
        <f>P39+P41</f>
        <v>1654.5380279999999</v>
      </c>
      <c r="Q42" s="207">
        <f>Q39+Q41</f>
        <v>219.56953104229768</v>
      </c>
      <c r="R42" s="94">
        <f>SUM(N42:Q42)</f>
        <v>2528.3519458206224</v>
      </c>
      <c r="S42" s="121"/>
    </row>
    <row r="43" spans="1:44" s="26" customFormat="1" ht="31.5" customHeight="1" x14ac:dyDescent="0.2">
      <c r="A43" s="107"/>
      <c r="B43" s="108"/>
      <c r="C43" s="242" t="s">
        <v>193</v>
      </c>
      <c r="D43" s="110"/>
      <c r="E43" s="111"/>
      <c r="F43" s="111"/>
      <c r="G43" s="111"/>
      <c r="H43" s="112"/>
      <c r="I43" s="110"/>
      <c r="J43" s="111"/>
      <c r="K43" s="111"/>
      <c r="L43" s="111"/>
      <c r="M43" s="112"/>
      <c r="N43" s="243">
        <f>N42*1.053*1.051</f>
        <v>360.01631825629863</v>
      </c>
      <c r="O43" s="244">
        <f t="shared" ref="O43:P43" si="10">O42*1.053*1.051</f>
        <v>364.03790732443383</v>
      </c>
      <c r="P43" s="244">
        <f t="shared" si="10"/>
        <v>1831.0821992016838</v>
      </c>
      <c r="Q43" s="244">
        <f>(Q42-Q38)*1.053*1.051+Q38</f>
        <v>234.86044984916396</v>
      </c>
      <c r="R43" s="245">
        <f>SUM(N43:Q43)</f>
        <v>2789.9968746315803</v>
      </c>
      <c r="S43" s="122"/>
      <c r="T43" s="393" t="s">
        <v>58</v>
      </c>
      <c r="U43" s="395" t="s">
        <v>35</v>
      </c>
      <c r="V43" s="396"/>
      <c r="W43" s="396"/>
      <c r="X43" s="397"/>
      <c r="Y43" s="393" t="s">
        <v>59</v>
      </c>
      <c r="Z43" s="395" t="s">
        <v>35</v>
      </c>
      <c r="AA43" s="396"/>
      <c r="AB43" s="396"/>
      <c r="AC43" s="397"/>
      <c r="AD43" s="393" t="s">
        <v>36</v>
      </c>
      <c r="AE43" s="395" t="s">
        <v>35</v>
      </c>
      <c r="AF43" s="396"/>
      <c r="AG43" s="396"/>
      <c r="AH43" s="397"/>
      <c r="AI43" s="393" t="s">
        <v>37</v>
      </c>
      <c r="AJ43" s="395" t="s">
        <v>35</v>
      </c>
      <c r="AK43" s="396"/>
      <c r="AL43" s="396"/>
      <c r="AM43" s="397"/>
      <c r="AN43" s="399" t="s">
        <v>60</v>
      </c>
      <c r="AO43" s="384" t="s">
        <v>61</v>
      </c>
      <c r="AP43" s="385"/>
      <c r="AQ43" s="385"/>
      <c r="AR43" s="386"/>
    </row>
    <row r="44" spans="1:44" s="26" customFormat="1" ht="25.5" customHeight="1" x14ac:dyDescent="0.2">
      <c r="A44" s="107"/>
      <c r="B44" s="108"/>
      <c r="C44" s="109" t="s">
        <v>30</v>
      </c>
      <c r="D44" s="110"/>
      <c r="E44" s="111"/>
      <c r="F44" s="111"/>
      <c r="G44" s="111"/>
      <c r="H44" s="112"/>
      <c r="I44" s="110"/>
      <c r="J44" s="111"/>
      <c r="K44" s="111"/>
      <c r="L44" s="111"/>
      <c r="M44" s="112"/>
      <c r="N44" s="120"/>
      <c r="O44" s="208"/>
      <c r="P44" s="208"/>
      <c r="Q44" s="208"/>
      <c r="R44" s="217"/>
      <c r="S44" s="116"/>
      <c r="T44" s="394"/>
      <c r="U44" s="139" t="s">
        <v>38</v>
      </c>
      <c r="V44" s="139" t="s">
        <v>39</v>
      </c>
      <c r="W44" s="139" t="s">
        <v>40</v>
      </c>
      <c r="X44" s="139" t="s">
        <v>41</v>
      </c>
      <c r="Y44" s="394"/>
      <c r="Z44" s="139" t="s">
        <v>38</v>
      </c>
      <c r="AA44" s="139" t="s">
        <v>39</v>
      </c>
      <c r="AB44" s="139" t="s">
        <v>40</v>
      </c>
      <c r="AC44" s="139" t="s">
        <v>41</v>
      </c>
      <c r="AD44" s="394"/>
      <c r="AE44" s="139" t="s">
        <v>38</v>
      </c>
      <c r="AF44" s="139" t="s">
        <v>39</v>
      </c>
      <c r="AG44" s="139" t="s">
        <v>40</v>
      </c>
      <c r="AH44" s="139" t="s">
        <v>41</v>
      </c>
      <c r="AI44" s="394"/>
      <c r="AJ44" s="139" t="s">
        <v>38</v>
      </c>
      <c r="AK44" s="139" t="s">
        <v>39</v>
      </c>
      <c r="AL44" s="139" t="s">
        <v>40</v>
      </c>
      <c r="AM44" s="139" t="s">
        <v>41</v>
      </c>
      <c r="AN44" s="400"/>
      <c r="AO44" s="209" t="s">
        <v>38</v>
      </c>
      <c r="AP44" s="209" t="s">
        <v>40</v>
      </c>
      <c r="AQ44" s="209" t="s">
        <v>39</v>
      </c>
      <c r="AR44" s="209" t="s">
        <v>41</v>
      </c>
    </row>
    <row r="45" spans="1:44" s="26" customFormat="1" ht="19.5" customHeight="1" x14ac:dyDescent="0.2">
      <c r="A45" s="62"/>
      <c r="B45" s="64" t="s">
        <v>13</v>
      </c>
      <c r="C45" s="80" t="s">
        <v>26</v>
      </c>
      <c r="D45" s="88">
        <f>D42</f>
        <v>340.07090796437495</v>
      </c>
      <c r="E45" s="55">
        <f>E42</f>
        <v>344.05599849999999</v>
      </c>
      <c r="F45" s="55">
        <f>F42</f>
        <v>1706.71</v>
      </c>
      <c r="G45" s="55">
        <f>G42</f>
        <v>246.43299999999999</v>
      </c>
      <c r="H45" s="94">
        <f t="shared" si="5"/>
        <v>2637.2699064643748</v>
      </c>
      <c r="I45" s="88">
        <f>I42</f>
        <v>55.415365000000008</v>
      </c>
      <c r="J45" s="55">
        <f>J42</f>
        <v>62.914000000000001</v>
      </c>
      <c r="K45" s="55">
        <f>K42</f>
        <v>372.64370000000002</v>
      </c>
      <c r="L45" s="55">
        <f>L42</f>
        <v>53.915294518321275</v>
      </c>
      <c r="M45" s="94">
        <f>SUM(I45:L45)</f>
        <v>544.88835951832129</v>
      </c>
      <c r="N45" s="328">
        <f>N43</f>
        <v>360.01631825629863</v>
      </c>
      <c r="O45" s="210">
        <f>O43</f>
        <v>364.03790732443383</v>
      </c>
      <c r="P45" s="210">
        <f t="shared" ref="P45:Q45" si="11">P43</f>
        <v>1831.0821992016838</v>
      </c>
      <c r="Q45" s="210">
        <f t="shared" si="11"/>
        <v>234.86044984916396</v>
      </c>
      <c r="R45" s="329">
        <f>SUM(N45:Q45)</f>
        <v>2789.9968746315803</v>
      </c>
      <c r="S45" s="116"/>
      <c r="T45" s="157">
        <f>H45</f>
        <v>2637.2699064643748</v>
      </c>
      <c r="U45" s="157">
        <f>H38</f>
        <v>76.266000000000005</v>
      </c>
      <c r="V45" s="157">
        <f>F45</f>
        <v>1706.71</v>
      </c>
      <c r="W45" s="157">
        <f>D45+E45</f>
        <v>684.126906464375</v>
      </c>
      <c r="X45" s="157">
        <f>T45-U45-V45-W45</f>
        <v>170.16699999999969</v>
      </c>
      <c r="Y45" s="157">
        <f>M45</f>
        <v>544.88835951832129</v>
      </c>
      <c r="Z45" s="157">
        <f>M37</f>
        <v>19.913</v>
      </c>
      <c r="AA45" s="157">
        <f>K45</f>
        <v>372.64370000000002</v>
      </c>
      <c r="AB45" s="157">
        <f>I45+J45</f>
        <v>118.32936500000001</v>
      </c>
      <c r="AC45" s="157">
        <f>Y45-Z45-AA45-AB45</f>
        <v>34.00229451832125</v>
      </c>
      <c r="AD45" s="157">
        <f>R43</f>
        <v>2789.9968746315803</v>
      </c>
      <c r="AE45" s="158">
        <f>R38</f>
        <v>76.265979999999999</v>
      </c>
      <c r="AF45" s="157">
        <f>P43</f>
        <v>1831.0821992016838</v>
      </c>
      <c r="AG45" s="157">
        <f>N43+O43</f>
        <v>724.05422558073246</v>
      </c>
      <c r="AH45" s="157">
        <f>AD45-AE45-AF45-AG45</f>
        <v>158.59446984916394</v>
      </c>
      <c r="AI45" s="157">
        <f>R45</f>
        <v>2789.9968746315803</v>
      </c>
      <c r="AJ45" s="157">
        <f>AE45</f>
        <v>76.265979999999999</v>
      </c>
      <c r="AK45" s="157">
        <f>P44</f>
        <v>0</v>
      </c>
      <c r="AL45" s="157">
        <f>AG45</f>
        <v>724.05422558073246</v>
      </c>
      <c r="AM45" s="157">
        <f>AI45-AJ45-AK45-AL45</f>
        <v>1989.6766690508477</v>
      </c>
      <c r="AN45" s="157">
        <f>V38</f>
        <v>2704.4315946315805</v>
      </c>
      <c r="AO45" s="157"/>
      <c r="AP45" s="157" t="e">
        <f>#REF!+#REF!</f>
        <v>#REF!</v>
      </c>
      <c r="AQ45" s="157" t="e">
        <f>#REF!</f>
        <v>#REF!</v>
      </c>
      <c r="AR45" s="157" t="e">
        <f>AN45-AO45-AP45-AQ45</f>
        <v>#REF!</v>
      </c>
    </row>
    <row r="46" spans="1:44" s="26" customFormat="1" x14ac:dyDescent="0.2">
      <c r="A46" s="59"/>
      <c r="B46" s="65" t="s">
        <v>13</v>
      </c>
      <c r="C46" s="76" t="s">
        <v>72</v>
      </c>
      <c r="D46" s="86">
        <f>D45*0.2</f>
        <v>68.014181592874991</v>
      </c>
      <c r="E46" s="51">
        <f>E45*0.2</f>
        <v>68.811199700000003</v>
      </c>
      <c r="F46" s="51">
        <f>F45*0.2</f>
        <v>341.34200000000004</v>
      </c>
      <c r="G46" s="51">
        <f>(G45)*0.2</f>
        <v>49.2866</v>
      </c>
      <c r="H46" s="92">
        <f t="shared" si="5"/>
        <v>527.45398129287503</v>
      </c>
      <c r="I46" s="86">
        <f>I45*0.2</f>
        <v>11.083073000000002</v>
      </c>
      <c r="J46" s="51">
        <f>J45*0.2</f>
        <v>12.582800000000001</v>
      </c>
      <c r="K46" s="51">
        <f>K45*0.2</f>
        <v>74.528740000000013</v>
      </c>
      <c r="L46" s="51">
        <f>(L45)*0.2</f>
        <v>10.783058903664255</v>
      </c>
      <c r="M46" s="92">
        <f>SUM(I46:L46)</f>
        <v>108.97767190366427</v>
      </c>
      <c r="N46" s="86">
        <f>N45*0.2</f>
        <v>72.003263651259729</v>
      </c>
      <c r="O46" s="51">
        <f>O45*0.2</f>
        <v>72.807581464886766</v>
      </c>
      <c r="P46" s="51">
        <f>P45*0.2</f>
        <v>366.21643984033676</v>
      </c>
      <c r="Q46" s="51">
        <f>(Q45)*0.2</f>
        <v>46.972089969832794</v>
      </c>
      <c r="R46" s="92">
        <f>SUM(N46:Q46)</f>
        <v>557.99937492631602</v>
      </c>
      <c r="S46" s="116"/>
    </row>
    <row r="47" spans="1:44" s="26" customFormat="1" ht="13.5" thickBot="1" x14ac:dyDescent="0.25">
      <c r="A47" s="53"/>
      <c r="B47" s="65" t="s">
        <v>13</v>
      </c>
      <c r="C47" s="76" t="s">
        <v>27</v>
      </c>
      <c r="D47" s="100">
        <f>D45+D46</f>
        <v>408.08508955724994</v>
      </c>
      <c r="E47" s="101">
        <f>E45+E46</f>
        <v>412.86719819999996</v>
      </c>
      <c r="F47" s="101">
        <f>F45+F46</f>
        <v>2048.0520000000001</v>
      </c>
      <c r="G47" s="101">
        <f>G45+G46</f>
        <v>295.71960000000001</v>
      </c>
      <c r="H47" s="246">
        <f t="shared" si="5"/>
        <v>3164.7238877572499</v>
      </c>
      <c r="I47" s="100">
        <f>I45+I46</f>
        <v>66.498438000000007</v>
      </c>
      <c r="J47" s="101">
        <f>J45+J46</f>
        <v>75.496800000000007</v>
      </c>
      <c r="K47" s="101">
        <f>K45+K46</f>
        <v>447.17244000000005</v>
      </c>
      <c r="L47" s="101">
        <f>L45+L46</f>
        <v>64.69835342198553</v>
      </c>
      <c r="M47" s="246">
        <f>SUM(I47:L47)</f>
        <v>653.86603142198555</v>
      </c>
      <c r="N47" s="100">
        <f>N45+N46</f>
        <v>432.01958190755835</v>
      </c>
      <c r="O47" s="101">
        <f>O45+O46</f>
        <v>436.8454887893206</v>
      </c>
      <c r="P47" s="101">
        <f>P45+P46</f>
        <v>2197.2986390420206</v>
      </c>
      <c r="Q47" s="101">
        <f>Q45+Q46</f>
        <v>281.83253981899674</v>
      </c>
      <c r="R47" s="246">
        <f>SUM(N47:Q47)</f>
        <v>3347.9962495578961</v>
      </c>
      <c r="S47" s="116"/>
    </row>
    <row r="48" spans="1:44" x14ac:dyDescent="0.2">
      <c r="A48" s="66" t="s">
        <v>13</v>
      </c>
      <c r="B48" s="387" t="s">
        <v>13</v>
      </c>
      <c r="C48" s="388"/>
      <c r="D48" s="389" t="s">
        <v>13</v>
      </c>
      <c r="E48" s="390"/>
      <c r="F48" s="391" t="s">
        <v>13</v>
      </c>
      <c r="G48" s="392"/>
      <c r="H48" s="392"/>
      <c r="I48" s="35"/>
      <c r="J48" s="35"/>
      <c r="K48" s="35"/>
      <c r="L48" s="35"/>
      <c r="M48" s="36"/>
      <c r="N48" s="37"/>
      <c r="O48" s="37"/>
      <c r="P48" s="37"/>
      <c r="Q48" s="37"/>
      <c r="R48" s="37"/>
    </row>
    <row r="49" spans="1:25" ht="48" customHeight="1" x14ac:dyDescent="0.2">
      <c r="A49" s="66"/>
      <c r="B49" s="401" t="s">
        <v>166</v>
      </c>
      <c r="C49" s="401"/>
      <c r="D49" s="401"/>
      <c r="E49" s="401"/>
      <c r="F49" s="401"/>
      <c r="G49" s="401"/>
      <c r="H49" s="401"/>
      <c r="I49" s="67"/>
      <c r="J49" s="67"/>
      <c r="K49" s="67"/>
      <c r="L49" s="67"/>
      <c r="M49" s="67"/>
      <c r="N49" s="37"/>
      <c r="O49" s="37"/>
      <c r="P49" s="37"/>
      <c r="Q49" s="37"/>
      <c r="R49" s="71"/>
    </row>
    <row r="50" spans="1:25" ht="37.5" customHeight="1" x14ac:dyDescent="0.2">
      <c r="A50" s="66"/>
      <c r="B50" s="402" t="s">
        <v>66</v>
      </c>
      <c r="C50" s="402"/>
      <c r="D50" s="402"/>
      <c r="E50" s="402"/>
      <c r="F50" s="402"/>
      <c r="G50" s="402"/>
      <c r="H50" s="402"/>
      <c r="I50" s="67"/>
      <c r="J50" s="67"/>
      <c r="K50" s="67"/>
      <c r="L50" s="37"/>
      <c r="M50" s="37"/>
      <c r="N50" s="37"/>
      <c r="O50" s="37"/>
      <c r="P50" s="37"/>
      <c r="Q50" s="37"/>
      <c r="R50" s="37"/>
    </row>
    <row r="51" spans="1:25" ht="31.5" customHeight="1" x14ac:dyDescent="0.2">
      <c r="A51" s="66"/>
      <c r="B51" s="403" t="s">
        <v>28</v>
      </c>
      <c r="C51" s="403"/>
      <c r="D51" s="403"/>
      <c r="E51" s="403"/>
      <c r="F51" s="403"/>
      <c r="G51" s="68"/>
      <c r="H51" s="404" t="s">
        <v>71</v>
      </c>
      <c r="I51" s="405"/>
      <c r="J51" s="405"/>
      <c r="K51" s="405"/>
      <c r="L51" s="405"/>
      <c r="M51" s="406"/>
      <c r="N51" s="407">
        <f>H45</f>
        <v>2637.2699064643748</v>
      </c>
      <c r="O51" s="408"/>
      <c r="P51" s="398" t="s">
        <v>29</v>
      </c>
      <c r="Q51" s="398"/>
      <c r="S51" s="22"/>
      <c r="T51" s="22"/>
      <c r="U51" s="22"/>
      <c r="V51" s="22"/>
      <c r="W51" s="22"/>
      <c r="X51" s="22"/>
      <c r="Y51" s="22"/>
    </row>
    <row r="52" spans="1:25" ht="39" customHeight="1" x14ac:dyDescent="0.2">
      <c r="A52" s="37"/>
      <c r="B52" s="409" t="s">
        <v>198</v>
      </c>
      <c r="C52" s="409"/>
      <c r="D52" s="69"/>
      <c r="E52" s="69"/>
      <c r="F52" s="212" t="s">
        <v>69</v>
      </c>
      <c r="G52" s="37"/>
      <c r="H52" s="404" t="s">
        <v>167</v>
      </c>
      <c r="I52" s="405"/>
      <c r="J52" s="405"/>
      <c r="K52" s="405"/>
      <c r="L52" s="405"/>
      <c r="M52" s="406"/>
      <c r="N52" s="407">
        <f>R43</f>
        <v>2789.9968746315803</v>
      </c>
      <c r="O52" s="408"/>
      <c r="P52" s="398" t="s">
        <v>29</v>
      </c>
      <c r="Q52" s="398"/>
      <c r="S52" s="22"/>
    </row>
    <row r="53" spans="1:25" ht="45" customHeight="1" x14ac:dyDescent="0.2">
      <c r="A53" s="37"/>
      <c r="B53" s="69"/>
      <c r="C53" s="69"/>
      <c r="D53" s="69"/>
      <c r="E53" s="69"/>
      <c r="S53" s="22"/>
    </row>
    <row r="54" spans="1:25" ht="45" customHeight="1" x14ac:dyDescent="0.2">
      <c r="A54" s="37"/>
      <c r="B54" s="37"/>
      <c r="C54" s="37"/>
      <c r="D54" s="37"/>
      <c r="E54" s="37"/>
      <c r="F54" s="37"/>
      <c r="G54" s="37"/>
      <c r="S54" s="22"/>
    </row>
    <row r="55" spans="1:25" ht="19.5" customHeight="1" x14ac:dyDescent="0.25">
      <c r="J55" s="10"/>
      <c r="K55" s="10"/>
      <c r="L55" s="362"/>
      <c r="M55" s="362"/>
      <c r="N55" s="11"/>
      <c r="O55" s="11"/>
      <c r="P55" s="11"/>
      <c r="S55" s="23"/>
    </row>
  </sheetData>
  <mergeCells count="48">
    <mergeCell ref="B52:C52"/>
    <mergeCell ref="H52:M52"/>
    <mergeCell ref="N52:O52"/>
    <mergeCell ref="P52:Q52"/>
    <mergeCell ref="L55:M55"/>
    <mergeCell ref="B49:H49"/>
    <mergeCell ref="B50:H50"/>
    <mergeCell ref="B51:F51"/>
    <mergeCell ref="H51:M51"/>
    <mergeCell ref="N51:O51"/>
    <mergeCell ref="P51:Q51"/>
    <mergeCell ref="AE43:AH43"/>
    <mergeCell ref="AI43:AI44"/>
    <mergeCell ref="AJ43:AM43"/>
    <mergeCell ref="AN43:AN44"/>
    <mergeCell ref="AO43:AR43"/>
    <mergeCell ref="B48:C48"/>
    <mergeCell ref="D48:E48"/>
    <mergeCell ref="F48:H48"/>
    <mergeCell ref="A40:C40"/>
    <mergeCell ref="T43:T44"/>
    <mergeCell ref="U43:X43"/>
    <mergeCell ref="Y43:Y44"/>
    <mergeCell ref="Z43:AC43"/>
    <mergeCell ref="AD43:AD44"/>
    <mergeCell ref="A36:C36"/>
    <mergeCell ref="N5:R5"/>
    <mergeCell ref="A7:R7"/>
    <mergeCell ref="A8:H8"/>
    <mergeCell ref="A9:A10"/>
    <mergeCell ref="B9:B10"/>
    <mergeCell ref="C9:C10"/>
    <mergeCell ref="D9:H9"/>
    <mergeCell ref="I9:M9"/>
    <mergeCell ref="N9:R9"/>
    <mergeCell ref="A12:C12"/>
    <mergeCell ref="A15:C15"/>
    <mergeCell ref="A21:C21"/>
    <mergeCell ref="A25:C25"/>
    <mergeCell ref="A31:C31"/>
    <mergeCell ref="A1:M1"/>
    <mergeCell ref="N1:R1"/>
    <mergeCell ref="A2:M2"/>
    <mergeCell ref="N2:R4"/>
    <mergeCell ref="A3:B3"/>
    <mergeCell ref="C3:H3"/>
    <mergeCell ref="A4:B4"/>
    <mergeCell ref="C4:H4"/>
  </mergeCells>
  <conditionalFormatting sqref="AN43:AO43 AO44:AR44 U44:X44 T43:U43 Z44:AC44 AI43:AJ43 AJ44:AM44 AE44:AH44 AD43:AE43 Y43:Z43">
    <cfRule type="cellIs" dxfId="1" priority="1" operator="lessThan">
      <formula>0</formula>
    </cfRule>
    <cfRule type="cellIs" dxfId="0" priority="2" operator="equal">
      <formula>0</formula>
    </cfRule>
  </conditionalFormatting>
  <printOptions horizontalCentered="1"/>
  <pageMargins left="0" right="0" top="0.19685039370078741" bottom="0" header="0.31496062992125984" footer="0.31496062992125984"/>
  <pageSetup paperSize="9" scale="43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L56"/>
  <sheetViews>
    <sheetView zoomScale="80" zoomScaleNormal="80" workbookViewId="0">
      <selection activeCell="A7" sqref="A7"/>
    </sheetView>
  </sheetViews>
  <sheetFormatPr defaultRowHeight="15" x14ac:dyDescent="0.25"/>
  <cols>
    <col min="2" max="2" width="22" customWidth="1"/>
    <col min="3" max="3" width="68.140625" customWidth="1"/>
    <col min="4" max="4" width="20.85546875" customWidth="1"/>
    <col min="5" max="5" width="20.7109375" customWidth="1"/>
    <col min="6" max="6" width="20" customWidth="1"/>
    <col min="7" max="7" width="19.28515625" customWidth="1"/>
    <col min="8" max="8" width="20.42578125" customWidth="1"/>
    <col min="11" max="11" width="13.28515625" customWidth="1"/>
  </cols>
  <sheetData>
    <row r="1" spans="1:12" x14ac:dyDescent="0.25">
      <c r="A1" s="159"/>
      <c r="B1" s="160"/>
      <c r="C1" s="159"/>
      <c r="D1" s="159"/>
      <c r="E1" s="159"/>
      <c r="F1" s="159"/>
      <c r="G1" s="159"/>
      <c r="H1" s="252" t="s">
        <v>0</v>
      </c>
    </row>
    <row r="2" spans="1:12" x14ac:dyDescent="0.25">
      <c r="A2" s="159"/>
      <c r="B2" s="160"/>
      <c r="C2" s="159"/>
      <c r="D2" s="410" t="s">
        <v>62</v>
      </c>
      <c r="E2" s="410"/>
      <c r="F2" s="410"/>
      <c r="G2" s="410"/>
      <c r="H2" s="410"/>
    </row>
    <row r="3" spans="1:12" x14ac:dyDescent="0.25">
      <c r="A3" s="161"/>
      <c r="B3" s="162"/>
      <c r="C3" s="163"/>
      <c r="D3" s="410"/>
      <c r="E3" s="410"/>
      <c r="F3" s="410"/>
      <c r="G3" s="410"/>
      <c r="H3" s="410"/>
    </row>
    <row r="4" spans="1:12" x14ac:dyDescent="0.25">
      <c r="A4" s="161"/>
      <c r="B4" s="164"/>
      <c r="C4" s="165"/>
      <c r="D4" s="410"/>
      <c r="E4" s="410"/>
      <c r="F4" s="410"/>
      <c r="G4" s="410"/>
      <c r="H4" s="410"/>
    </row>
    <row r="5" spans="1:12" ht="42.75" customHeight="1" x14ac:dyDescent="0.25">
      <c r="A5" s="161"/>
      <c r="B5" s="164"/>
      <c r="C5" s="165"/>
      <c r="D5" s="166"/>
      <c r="E5" s="166"/>
      <c r="F5" s="166"/>
      <c r="G5" s="167"/>
      <c r="H5" s="168" t="s">
        <v>176</v>
      </c>
    </row>
    <row r="6" spans="1:12" ht="37.5" customHeight="1" x14ac:dyDescent="0.25">
      <c r="A6" s="411" t="s">
        <v>195</v>
      </c>
      <c r="B6" s="411"/>
      <c r="C6" s="411"/>
      <c r="D6" s="411"/>
      <c r="E6" s="411"/>
      <c r="F6" s="411"/>
      <c r="G6" s="411"/>
      <c r="H6" s="411"/>
    </row>
    <row r="7" spans="1:12" x14ac:dyDescent="0.25">
      <c r="A7" s="4"/>
      <c r="B7" s="164"/>
      <c r="C7" s="5"/>
      <c r="D7" s="5"/>
      <c r="E7" s="5"/>
      <c r="F7" s="5"/>
      <c r="G7" s="5"/>
      <c r="H7" s="5"/>
    </row>
    <row r="8" spans="1:12" ht="15.75" thickBot="1" x14ac:dyDescent="0.3">
      <c r="A8" s="412" t="s">
        <v>164</v>
      </c>
      <c r="B8" s="412"/>
      <c r="C8" s="412"/>
      <c r="D8" s="412"/>
      <c r="E8" s="412"/>
      <c r="F8" s="412"/>
      <c r="G8" s="412"/>
      <c r="H8" s="412"/>
    </row>
    <row r="9" spans="1:12" ht="15.75" thickBot="1" x14ac:dyDescent="0.3">
      <c r="A9" s="413" t="s">
        <v>1</v>
      </c>
      <c r="B9" s="415" t="s">
        <v>42</v>
      </c>
      <c r="C9" s="417" t="s">
        <v>43</v>
      </c>
      <c r="D9" s="419" t="s">
        <v>44</v>
      </c>
      <c r="E9" s="420"/>
      <c r="F9" s="420"/>
      <c r="G9" s="420"/>
      <c r="H9" s="421" t="s">
        <v>9</v>
      </c>
    </row>
    <row r="10" spans="1:12" ht="21.75" thickBot="1" x14ac:dyDescent="0.3">
      <c r="A10" s="414"/>
      <c r="B10" s="416"/>
      <c r="C10" s="418"/>
      <c r="D10" s="169" t="s">
        <v>5</v>
      </c>
      <c r="E10" s="170" t="s">
        <v>6</v>
      </c>
      <c r="F10" s="170" t="s">
        <v>7</v>
      </c>
      <c r="G10" s="171" t="s">
        <v>8</v>
      </c>
      <c r="H10" s="422"/>
    </row>
    <row r="11" spans="1:12" ht="15.75" thickBot="1" x14ac:dyDescent="0.3">
      <c r="A11" s="172">
        <v>1</v>
      </c>
      <c r="B11" s="173">
        <v>2</v>
      </c>
      <c r="C11" s="174">
        <v>3</v>
      </c>
      <c r="D11" s="175">
        <v>4</v>
      </c>
      <c r="E11" s="176">
        <v>5</v>
      </c>
      <c r="F11" s="176">
        <v>6</v>
      </c>
      <c r="G11" s="177">
        <v>7</v>
      </c>
      <c r="H11" s="178">
        <v>8</v>
      </c>
    </row>
    <row r="12" spans="1:12" x14ac:dyDescent="0.25">
      <c r="A12" s="430" t="s">
        <v>10</v>
      </c>
      <c r="B12" s="424"/>
      <c r="C12" s="425"/>
      <c r="D12" s="331"/>
      <c r="E12" s="332"/>
      <c r="F12" s="332"/>
      <c r="G12" s="332"/>
      <c r="H12" s="333"/>
    </row>
    <row r="13" spans="1:12" x14ac:dyDescent="0.25">
      <c r="A13" s="179"/>
      <c r="B13" s="180"/>
      <c r="C13" s="181" t="s">
        <v>177</v>
      </c>
      <c r="D13" s="218"/>
      <c r="E13" s="148"/>
      <c r="F13" s="148"/>
      <c r="G13" s="148"/>
      <c r="H13" s="219">
        <f>SUM(D13:G13)</f>
        <v>0</v>
      </c>
    </row>
    <row r="14" spans="1:12" x14ac:dyDescent="0.25">
      <c r="A14" s="423" t="s">
        <v>12</v>
      </c>
      <c r="B14" s="424"/>
      <c r="C14" s="425"/>
      <c r="D14" s="220"/>
      <c r="E14" s="221"/>
      <c r="F14" s="221"/>
      <c r="G14" s="221"/>
      <c r="H14" s="222"/>
      <c r="K14" s="258"/>
      <c r="L14" s="258"/>
    </row>
    <row r="15" spans="1:12" ht="15.75" customHeight="1" x14ac:dyDescent="0.25">
      <c r="A15" s="179">
        <v>1</v>
      </c>
      <c r="B15" s="259">
        <v>1</v>
      </c>
      <c r="C15" s="182" t="s">
        <v>171</v>
      </c>
      <c r="D15" s="260">
        <f>'[1]Расчет (31-1910)'!I16</f>
        <v>17.649000000000001</v>
      </c>
      <c r="E15" s="148">
        <f>'[1]Расчет (31-1910)'!J16</f>
        <v>52.234999999999999</v>
      </c>
      <c r="F15" s="148">
        <f>'[1]Расчет (31-1910)'!K16</f>
        <v>0</v>
      </c>
      <c r="G15" s="148">
        <f>'[1]Расчет (31-1910)'!L16</f>
        <v>0</v>
      </c>
      <c r="H15" s="219">
        <f t="shared" ref="H15:H23" si="0">SUM(D15:G15)</f>
        <v>69.884</v>
      </c>
    </row>
    <row r="16" spans="1:12" ht="15.75" customHeight="1" x14ac:dyDescent="0.25">
      <c r="A16" s="261">
        <v>2</v>
      </c>
      <c r="B16" s="259">
        <v>2</v>
      </c>
      <c r="C16" s="257" t="s">
        <v>172</v>
      </c>
      <c r="D16" s="260">
        <f>'[1]Расчет (31-1910)'!I17</f>
        <v>16.795999999999999</v>
      </c>
      <c r="E16" s="148">
        <f>'[1]Расчет (31-1910)'!J17</f>
        <v>5.3310000000000004</v>
      </c>
      <c r="F16" s="148">
        <f>'[1]Расчет (31-1910)'!K17</f>
        <v>354.803</v>
      </c>
      <c r="G16" s="148">
        <f>'[1]Расчет (31-1910)'!L17</f>
        <v>0.17100000000000001</v>
      </c>
      <c r="H16" s="219">
        <f t="shared" si="0"/>
        <v>377.101</v>
      </c>
    </row>
    <row r="17" spans="1:8" ht="15.75" customHeight="1" x14ac:dyDescent="0.25">
      <c r="A17" s="261">
        <v>3</v>
      </c>
      <c r="B17" s="259">
        <v>3</v>
      </c>
      <c r="C17" s="257" t="s">
        <v>173</v>
      </c>
      <c r="D17" s="260">
        <f>'[1]Расчет (31-1910)'!I18</f>
        <v>16.367999999999999</v>
      </c>
      <c r="E17" s="148">
        <f>'[1]Расчет (31-1910)'!J18</f>
        <v>0.16800000000000001</v>
      </c>
      <c r="F17" s="148">
        <f>'[1]Расчет (31-1910)'!K18</f>
        <v>6.9870000000000001</v>
      </c>
      <c r="G17" s="148">
        <f>'[1]Расчет (31-1910)'!L18</f>
        <v>8.5000000000000006E-2</v>
      </c>
      <c r="H17" s="219">
        <f t="shared" si="0"/>
        <v>23.607999999999997</v>
      </c>
    </row>
    <row r="18" spans="1:8" ht="14.25" hidden="1" customHeight="1" x14ac:dyDescent="0.25">
      <c r="A18" s="431" t="s">
        <v>45</v>
      </c>
      <c r="B18" s="432"/>
      <c r="C18" s="433"/>
      <c r="D18" s="264"/>
      <c r="E18" s="265"/>
      <c r="F18" s="265"/>
      <c r="G18" s="265"/>
      <c r="H18" s="266">
        <f t="shared" si="0"/>
        <v>0</v>
      </c>
    </row>
    <row r="19" spans="1:8" ht="14.25" hidden="1" customHeight="1" x14ac:dyDescent="0.25">
      <c r="A19" s="256"/>
      <c r="B19" s="255"/>
      <c r="C19" s="183"/>
      <c r="D19" s="264"/>
      <c r="E19" s="265"/>
      <c r="F19" s="265"/>
      <c r="G19" s="265"/>
      <c r="H19" s="266">
        <f t="shared" si="0"/>
        <v>0</v>
      </c>
    </row>
    <row r="20" spans="1:8" ht="14.25" hidden="1" customHeight="1" x14ac:dyDescent="0.25">
      <c r="A20" s="430" t="s">
        <v>46</v>
      </c>
      <c r="B20" s="424"/>
      <c r="C20" s="425"/>
      <c r="D20" s="264"/>
      <c r="E20" s="265"/>
      <c r="F20" s="265"/>
      <c r="G20" s="265"/>
      <c r="H20" s="266">
        <f t="shared" si="0"/>
        <v>0</v>
      </c>
    </row>
    <row r="21" spans="1:8" ht="17.25" hidden="1" customHeight="1" x14ac:dyDescent="0.25">
      <c r="A21" s="184"/>
      <c r="B21" s="185"/>
      <c r="C21" s="186"/>
      <c r="D21" s="264"/>
      <c r="E21" s="265"/>
      <c r="F21" s="265"/>
      <c r="G21" s="265"/>
      <c r="H21" s="266">
        <f t="shared" si="0"/>
        <v>0</v>
      </c>
    </row>
    <row r="22" spans="1:8" ht="15" hidden="1" customHeight="1" x14ac:dyDescent="0.25">
      <c r="A22" s="430" t="s">
        <v>47</v>
      </c>
      <c r="B22" s="424"/>
      <c r="C22" s="425"/>
      <c r="D22" s="264"/>
      <c r="E22" s="265"/>
      <c r="F22" s="265"/>
      <c r="G22" s="265"/>
      <c r="H22" s="266">
        <f t="shared" si="0"/>
        <v>0</v>
      </c>
    </row>
    <row r="23" spans="1:8" ht="14.25" hidden="1" customHeight="1" x14ac:dyDescent="0.25">
      <c r="A23" s="184"/>
      <c r="B23" s="185"/>
      <c r="C23" s="186"/>
      <c r="D23" s="264"/>
      <c r="E23" s="265"/>
      <c r="F23" s="265"/>
      <c r="G23" s="265"/>
      <c r="H23" s="266">
        <f t="shared" si="0"/>
        <v>0</v>
      </c>
    </row>
    <row r="24" spans="1:8" x14ac:dyDescent="0.25">
      <c r="A24" s="423" t="s">
        <v>14</v>
      </c>
      <c r="B24" s="424"/>
      <c r="C24" s="425"/>
      <c r="D24" s="220"/>
      <c r="E24" s="334"/>
      <c r="F24" s="221"/>
      <c r="G24" s="221"/>
      <c r="H24" s="335"/>
    </row>
    <row r="25" spans="1:8" x14ac:dyDescent="0.25">
      <c r="A25" s="179">
        <v>4</v>
      </c>
      <c r="B25" s="180" t="s">
        <v>48</v>
      </c>
      <c r="C25" s="187" t="s">
        <v>182</v>
      </c>
      <c r="D25" s="260">
        <f>(D15+D13)*2.5%</f>
        <v>0.44122500000000003</v>
      </c>
      <c r="E25" s="148">
        <f t="shared" ref="D25:E27" si="1">E15*2.5%</f>
        <v>1.3058750000000001</v>
      </c>
      <c r="F25" s="148"/>
      <c r="G25" s="263"/>
      <c r="H25" s="219">
        <f>SUM(D25:G25)</f>
        <v>1.7471000000000001</v>
      </c>
    </row>
    <row r="26" spans="1:8" x14ac:dyDescent="0.25">
      <c r="A26" s="179"/>
      <c r="B26" s="180"/>
      <c r="C26" s="187" t="s">
        <v>183</v>
      </c>
      <c r="D26" s="260">
        <f t="shared" si="1"/>
        <v>0.4199</v>
      </c>
      <c r="E26" s="148">
        <f t="shared" si="1"/>
        <v>0.133275</v>
      </c>
      <c r="F26" s="148"/>
      <c r="G26" s="263"/>
      <c r="H26" s="219">
        <f>SUM(D26:G26)</f>
        <v>0.55317499999999997</v>
      </c>
    </row>
    <row r="27" spans="1:8" x14ac:dyDescent="0.25">
      <c r="A27" s="179"/>
      <c r="B27" s="180"/>
      <c r="C27" s="187" t="s">
        <v>184</v>
      </c>
      <c r="D27" s="260">
        <f t="shared" si="1"/>
        <v>0.40920000000000001</v>
      </c>
      <c r="E27" s="148">
        <f t="shared" si="1"/>
        <v>4.2000000000000006E-3</v>
      </c>
      <c r="F27" s="148"/>
      <c r="G27" s="263"/>
      <c r="H27" s="219">
        <f>SUM(D27:G27)</f>
        <v>0.41339999999999999</v>
      </c>
    </row>
    <row r="28" spans="1:8" x14ac:dyDescent="0.25">
      <c r="A28" s="423" t="s">
        <v>17</v>
      </c>
      <c r="B28" s="424"/>
      <c r="C28" s="425"/>
      <c r="D28" s="220"/>
      <c r="E28" s="221"/>
      <c r="F28" s="221"/>
      <c r="G28" s="221"/>
      <c r="H28" s="335"/>
    </row>
    <row r="29" spans="1:8" ht="18" customHeight="1" x14ac:dyDescent="0.25">
      <c r="A29" s="184">
        <v>5</v>
      </c>
      <c r="B29" s="180" t="s">
        <v>188</v>
      </c>
      <c r="C29" s="181" t="s">
        <v>185</v>
      </c>
      <c r="D29" s="264">
        <f>(D15+D25+D13)*3.19%</f>
        <v>0.57707817750000001</v>
      </c>
      <c r="E29" s="265">
        <f>(E15+E25)*3.19%</f>
        <v>1.7079539124999998</v>
      </c>
      <c r="F29" s="265"/>
      <c r="G29" s="265"/>
      <c r="H29" s="266">
        <f>SUM(D29:G29)</f>
        <v>2.2850320899999996</v>
      </c>
    </row>
    <row r="30" spans="1:8" ht="18" customHeight="1" x14ac:dyDescent="0.25">
      <c r="A30" s="184">
        <v>6</v>
      </c>
      <c r="B30" s="180"/>
      <c r="C30" s="181" t="s">
        <v>186</v>
      </c>
      <c r="D30" s="264">
        <f>(D16+D26)*3.52%</f>
        <v>0.60599967999999993</v>
      </c>
      <c r="E30" s="265">
        <f>(E16+E26)*3.52%</f>
        <v>0.19234248000000004</v>
      </c>
      <c r="F30" s="265"/>
      <c r="G30" s="265"/>
      <c r="H30" s="266">
        <f>SUM(D30:G30)</f>
        <v>0.79834216000000002</v>
      </c>
    </row>
    <row r="31" spans="1:8" ht="18" customHeight="1" x14ac:dyDescent="0.25">
      <c r="A31" s="184">
        <v>7</v>
      </c>
      <c r="B31" s="180"/>
      <c r="C31" s="181" t="s">
        <v>187</v>
      </c>
      <c r="D31" s="264">
        <f>(D17+D27)*3.19%</f>
        <v>0.53519267999999987</v>
      </c>
      <c r="E31" s="265">
        <f>(E17+E27)*3.19%</f>
        <v>5.4931800000000003E-3</v>
      </c>
      <c r="F31" s="265"/>
      <c r="G31" s="265"/>
      <c r="H31" s="266">
        <f>SUM(D31:G31)</f>
        <v>0.54068585999999985</v>
      </c>
    </row>
    <row r="32" spans="1:8" x14ac:dyDescent="0.25">
      <c r="A32" s="184">
        <v>8</v>
      </c>
      <c r="B32" s="259">
        <v>2</v>
      </c>
      <c r="C32" s="181" t="s">
        <v>189</v>
      </c>
      <c r="D32" s="264"/>
      <c r="E32" s="265"/>
      <c r="F32" s="265"/>
      <c r="G32" s="265">
        <f>ROUND(1.54381/15.95,3)</f>
        <v>9.7000000000000003E-2</v>
      </c>
      <c r="H32" s="266">
        <f t="shared" ref="H32:H39" si="2">SUM(D32:G32)</f>
        <v>9.7000000000000003E-2</v>
      </c>
    </row>
    <row r="33" spans="1:12" x14ac:dyDescent="0.25">
      <c r="A33" s="184">
        <v>9</v>
      </c>
      <c r="B33" s="259">
        <v>3</v>
      </c>
      <c r="C33" s="181" t="s">
        <v>190</v>
      </c>
      <c r="D33" s="264"/>
      <c r="E33" s="265"/>
      <c r="F33" s="265"/>
      <c r="G33" s="265">
        <f>ROUND(0.7719/15.95,3)</f>
        <v>4.8000000000000001E-2</v>
      </c>
      <c r="H33" s="266">
        <f t="shared" si="2"/>
        <v>4.8000000000000001E-2</v>
      </c>
    </row>
    <row r="34" spans="1:12" ht="21.75" customHeight="1" x14ac:dyDescent="0.25">
      <c r="A34" s="188"/>
      <c r="B34" s="185" t="s">
        <v>13</v>
      </c>
      <c r="C34" s="189" t="s">
        <v>50</v>
      </c>
      <c r="D34" s="267">
        <f>SUM(D13:D33)</f>
        <v>53.801595537499999</v>
      </c>
      <c r="E34" s="268">
        <f>SUM(E13:E33)</f>
        <v>61.083139572500002</v>
      </c>
      <c r="F34" s="268">
        <f>SUM(F13:F33)</f>
        <v>361.79</v>
      </c>
      <c r="G34" s="268">
        <f>SUM(G13:G33)</f>
        <v>0.40099999999999997</v>
      </c>
      <c r="H34" s="269">
        <f t="shared" si="2"/>
        <v>477.07573511000004</v>
      </c>
    </row>
    <row r="35" spans="1:12" ht="30" x14ac:dyDescent="0.25">
      <c r="A35" s="184">
        <v>10</v>
      </c>
      <c r="B35" s="190" t="s">
        <v>51</v>
      </c>
      <c r="C35" s="181" t="s">
        <v>52</v>
      </c>
      <c r="D35" s="264">
        <f>D34*1.5%</f>
        <v>0.80702393306249998</v>
      </c>
      <c r="E35" s="265">
        <f>E34*1.5%</f>
        <v>0.91624709358750001</v>
      </c>
      <c r="F35" s="265">
        <f>F34*1.5%</f>
        <v>5.42685</v>
      </c>
      <c r="G35" s="265">
        <f>G34*1.5%</f>
        <v>6.0149999999999995E-3</v>
      </c>
      <c r="H35" s="266">
        <f t="shared" si="2"/>
        <v>7.1561360266499996</v>
      </c>
    </row>
    <row r="36" spans="1:12" x14ac:dyDescent="0.25">
      <c r="A36" s="184"/>
      <c r="B36" s="185" t="s">
        <v>13</v>
      </c>
      <c r="C36" s="181" t="s">
        <v>53</v>
      </c>
      <c r="D36" s="270">
        <f>D34+D35</f>
        <v>54.608619470562502</v>
      </c>
      <c r="E36" s="271">
        <f>E34+E35</f>
        <v>61.999386666087503</v>
      </c>
      <c r="F36" s="271">
        <f>F34+F35</f>
        <v>367.21685000000002</v>
      </c>
      <c r="G36" s="271">
        <f>G34+G35</f>
        <v>0.40701499999999996</v>
      </c>
      <c r="H36" s="269">
        <f t="shared" si="2"/>
        <v>484.23187113665006</v>
      </c>
    </row>
    <row r="37" spans="1:12" x14ac:dyDescent="0.25">
      <c r="A37" s="272"/>
      <c r="B37" s="185"/>
      <c r="C37" s="181" t="s">
        <v>171</v>
      </c>
      <c r="D37" s="223">
        <f>(D15+D25+D29+D13)*1.015</f>
        <v>18.947312725162497</v>
      </c>
      <c r="E37" s="216">
        <f>(E15+E25+E29)*1.015</f>
        <v>56.077561346187494</v>
      </c>
      <c r="F37" s="216">
        <f>(F15+F25+F29)*1.015</f>
        <v>0</v>
      </c>
      <c r="G37" s="216">
        <f>(G15+G25+G29)*1.015</f>
        <v>0</v>
      </c>
      <c r="H37" s="266">
        <f t="shared" si="2"/>
        <v>75.024874071349984</v>
      </c>
    </row>
    <row r="38" spans="1:12" x14ac:dyDescent="0.25">
      <c r="A38" s="272"/>
      <c r="B38" s="185"/>
      <c r="C38" s="181" t="s">
        <v>172</v>
      </c>
      <c r="D38" s="223">
        <f t="shared" ref="D38:F39" si="3">(D16+D26+D30)*1.015</f>
        <v>18.089228175199995</v>
      </c>
      <c r="E38" s="216">
        <f t="shared" si="3"/>
        <v>5.7414667422000001</v>
      </c>
      <c r="F38" s="216">
        <f t="shared" si="3"/>
        <v>360.12504499999994</v>
      </c>
      <c r="G38" s="216">
        <f>G32*1.015+G16*1.015</f>
        <v>0.27201999999999998</v>
      </c>
      <c r="H38" s="266">
        <f t="shared" si="2"/>
        <v>384.22775991739991</v>
      </c>
    </row>
    <row r="39" spans="1:12" x14ac:dyDescent="0.25">
      <c r="A39" s="272"/>
      <c r="B39" s="185"/>
      <c r="C39" s="181" t="s">
        <v>173</v>
      </c>
      <c r="D39" s="223">
        <f>(D17+D27+D31)*1.015</f>
        <v>17.572078570199995</v>
      </c>
      <c r="E39" s="216">
        <f t="shared" si="3"/>
        <v>0.18035857769999999</v>
      </c>
      <c r="F39" s="216">
        <f t="shared" si="3"/>
        <v>7.091804999999999</v>
      </c>
      <c r="G39" s="216">
        <f>G33*1.015+G17*1.015</f>
        <v>0.134995</v>
      </c>
      <c r="H39" s="266">
        <f t="shared" si="2"/>
        <v>24.979237147899997</v>
      </c>
    </row>
    <row r="40" spans="1:12" ht="45" x14ac:dyDescent="0.25">
      <c r="A40" s="191"/>
      <c r="B40" s="192"/>
      <c r="C40" s="181" t="s">
        <v>191</v>
      </c>
      <c r="D40" s="336"/>
      <c r="E40" s="337"/>
      <c r="F40" s="337"/>
      <c r="G40" s="338">
        <v>16.34</v>
      </c>
      <c r="H40" s="219"/>
      <c r="J40" t="s">
        <v>178</v>
      </c>
    </row>
    <row r="41" spans="1:12" x14ac:dyDescent="0.25">
      <c r="A41" s="191"/>
      <c r="B41" s="192"/>
      <c r="C41" s="187" t="s">
        <v>171</v>
      </c>
      <c r="D41" s="223">
        <v>5.34</v>
      </c>
      <c r="E41" s="216">
        <v>5.34</v>
      </c>
      <c r="F41" s="216">
        <v>4.71</v>
      </c>
      <c r="G41" s="216">
        <v>9.3000000000000007</v>
      </c>
      <c r="H41" s="219"/>
    </row>
    <row r="42" spans="1:12" x14ac:dyDescent="0.25">
      <c r="A42" s="191"/>
      <c r="B42" s="192"/>
      <c r="C42" s="187" t="s">
        <v>172</v>
      </c>
      <c r="D42" s="339">
        <v>8.09</v>
      </c>
      <c r="E42" s="340">
        <v>8.09</v>
      </c>
      <c r="F42" s="340"/>
      <c r="G42" s="340"/>
      <c r="H42" s="273"/>
    </row>
    <row r="43" spans="1:12" x14ac:dyDescent="0.25">
      <c r="A43" s="191"/>
      <c r="B43" s="192"/>
      <c r="C43" s="187" t="s">
        <v>173</v>
      </c>
      <c r="D43" s="339">
        <v>5.43</v>
      </c>
      <c r="E43" s="340">
        <v>5.43</v>
      </c>
      <c r="F43" s="340"/>
      <c r="G43" s="340"/>
      <c r="H43" s="273"/>
    </row>
    <row r="44" spans="1:12" x14ac:dyDescent="0.25">
      <c r="A44" s="191"/>
      <c r="B44" s="192"/>
      <c r="C44" s="193" t="s">
        <v>192</v>
      </c>
      <c r="D44" s="341">
        <f>D37*D41+D38*D42+D39*D43</f>
        <v>342.93689252592168</v>
      </c>
      <c r="E44" s="342">
        <f>E37*E41+E38*E42+E39*E43</f>
        <v>346.88199060995015</v>
      </c>
      <c r="F44" s="342">
        <f>F36*F41</f>
        <v>1729.5913635000002</v>
      </c>
      <c r="G44" s="342">
        <f>(G15+G16+G17)*1.015*G41+(G32+G33)*1.015*G40</f>
        <v>4.8213515000000005</v>
      </c>
      <c r="H44" s="343">
        <f>SUM(D44:G44)</f>
        <v>2424.231598135872</v>
      </c>
    </row>
    <row r="45" spans="1:12" ht="34.5" customHeight="1" x14ac:dyDescent="0.25">
      <c r="A45" s="191"/>
      <c r="B45" s="194" t="s">
        <v>13</v>
      </c>
      <c r="C45" s="195" t="s">
        <v>165</v>
      </c>
      <c r="D45" s="344">
        <v>1</v>
      </c>
      <c r="E45" s="345">
        <v>1</v>
      </c>
      <c r="F45" s="345">
        <v>1</v>
      </c>
      <c r="G45" s="345">
        <v>1</v>
      </c>
      <c r="H45" s="273"/>
    </row>
    <row r="46" spans="1:12" x14ac:dyDescent="0.25">
      <c r="A46" s="191"/>
      <c r="B46" s="194"/>
      <c r="C46" s="193" t="s">
        <v>179</v>
      </c>
      <c r="D46" s="346">
        <f>D44*D45</f>
        <v>342.93689252592168</v>
      </c>
      <c r="E46" s="347">
        <f>E44*E45</f>
        <v>346.88199060995015</v>
      </c>
      <c r="F46" s="347">
        <f t="shared" ref="F46:G46" si="4">F44*F45</f>
        <v>1729.5913635000002</v>
      </c>
      <c r="G46" s="347">
        <f t="shared" si="4"/>
        <v>4.8213515000000005</v>
      </c>
      <c r="H46" s="348">
        <f>SUM(D46:G46)</f>
        <v>2424.231598135872</v>
      </c>
      <c r="L46" s="274"/>
    </row>
    <row r="47" spans="1:12" x14ac:dyDescent="0.25">
      <c r="A47" s="191"/>
      <c r="B47" s="194"/>
      <c r="C47" s="193" t="s">
        <v>72</v>
      </c>
      <c r="D47" s="275">
        <f>D46*20%</f>
        <v>68.587378505184333</v>
      </c>
      <c r="E47" s="262">
        <f>E46*20%</f>
        <v>69.376398121990036</v>
      </c>
      <c r="F47" s="262">
        <f>F46*20%</f>
        <v>345.91827270000005</v>
      </c>
      <c r="G47" s="262">
        <f>G46*20%</f>
        <v>0.96427030000000014</v>
      </c>
      <c r="H47" s="273">
        <f>SUM(D47:G47)</f>
        <v>484.84631962717441</v>
      </c>
    </row>
    <row r="48" spans="1:12" ht="39.75" customHeight="1" thickBot="1" x14ac:dyDescent="0.3">
      <c r="A48" s="191"/>
      <c r="B48" s="194"/>
      <c r="C48" s="195" t="s">
        <v>54</v>
      </c>
      <c r="D48" s="276">
        <f>D46+D47</f>
        <v>411.52427103110603</v>
      </c>
      <c r="E48" s="277">
        <f>E46+E47</f>
        <v>416.25838873194016</v>
      </c>
      <c r="F48" s="277">
        <f>F46+F47</f>
        <v>2075.5096362000004</v>
      </c>
      <c r="G48" s="277">
        <f>G46+G47</f>
        <v>5.7856218000000004</v>
      </c>
      <c r="H48" s="277">
        <f>SUM(D48:G48)</f>
        <v>2909.077917763047</v>
      </c>
    </row>
    <row r="49" spans="1:8" x14ac:dyDescent="0.25">
      <c r="A49" s="196" t="s">
        <v>13</v>
      </c>
      <c r="B49" s="197" t="s">
        <v>13</v>
      </c>
      <c r="C49" s="198"/>
      <c r="D49" s="426" t="s">
        <v>13</v>
      </c>
      <c r="E49" s="427"/>
      <c r="F49" s="428" t="s">
        <v>13</v>
      </c>
      <c r="G49" s="429"/>
      <c r="H49" s="429"/>
    </row>
    <row r="50" spans="1:8" x14ac:dyDescent="0.25">
      <c r="A50" s="196"/>
      <c r="B50" s="199"/>
      <c r="C50" s="200"/>
      <c r="D50" s="200"/>
      <c r="E50" s="200"/>
      <c r="F50" s="200"/>
      <c r="G50" s="200"/>
      <c r="H50" s="200"/>
    </row>
    <row r="51" spans="1:8" x14ac:dyDescent="0.25">
      <c r="A51" s="196"/>
      <c r="F51" s="70"/>
      <c r="G51" s="70"/>
      <c r="H51" s="70"/>
    </row>
    <row r="52" spans="1:8" x14ac:dyDescent="0.25">
      <c r="A52" s="196"/>
      <c r="B52" s="201" t="s">
        <v>55</v>
      </c>
      <c r="C52" s="202" t="s">
        <v>180</v>
      </c>
      <c r="D52" s="200"/>
      <c r="E52" s="203" t="s">
        <v>68</v>
      </c>
      <c r="F52" s="200"/>
      <c r="G52" s="200"/>
      <c r="H52" s="200"/>
    </row>
    <row r="53" spans="1:8" x14ac:dyDescent="0.25">
      <c r="A53" s="1"/>
      <c r="F53" s="24"/>
      <c r="G53" s="24"/>
      <c r="H53" s="252"/>
    </row>
    <row r="54" spans="1:8" ht="39" customHeight="1" x14ac:dyDescent="0.25">
      <c r="A54" s="1"/>
      <c r="B54" s="203" t="s">
        <v>56</v>
      </c>
      <c r="C54" s="251" t="s">
        <v>78</v>
      </c>
      <c r="D54" s="1"/>
      <c r="E54" s="251" t="s">
        <v>168</v>
      </c>
      <c r="F54" s="1"/>
      <c r="G54" s="252"/>
      <c r="H54" s="252"/>
    </row>
    <row r="55" spans="1:8" ht="39" customHeight="1" x14ac:dyDescent="0.25">
      <c r="A55" s="1"/>
      <c r="C55" s="24"/>
      <c r="D55" s="24"/>
      <c r="E55" s="24"/>
      <c r="F55" s="24"/>
      <c r="G55" s="9"/>
      <c r="H55" s="9"/>
    </row>
    <row r="56" spans="1:8" ht="39" customHeight="1" x14ac:dyDescent="0.25">
      <c r="A56" s="1"/>
      <c r="B56" s="203" t="s">
        <v>79</v>
      </c>
      <c r="C56" s="251" t="s">
        <v>181</v>
      </c>
      <c r="E56" s="203" t="s">
        <v>57</v>
      </c>
      <c r="F56" s="204"/>
      <c r="G56" s="1"/>
      <c r="H56" s="204"/>
    </row>
  </sheetData>
  <mergeCells count="17">
    <mergeCell ref="A28:C28"/>
    <mergeCell ref="D49:E49"/>
    <mergeCell ref="F49:H49"/>
    <mergeCell ref="A12:C12"/>
    <mergeCell ref="A14:C14"/>
    <mergeCell ref="A18:C18"/>
    <mergeCell ref="A20:C20"/>
    <mergeCell ref="A22:C22"/>
    <mergeCell ref="A24:C24"/>
    <mergeCell ref="D2:H4"/>
    <mergeCell ref="A6:H6"/>
    <mergeCell ref="A8:H8"/>
    <mergeCell ref="A9:A10"/>
    <mergeCell ref="B9:B10"/>
    <mergeCell ref="C9:C10"/>
    <mergeCell ref="D9:G9"/>
    <mergeCell ref="H9:H10"/>
  </mergeCells>
  <pageMargins left="0.70866141732283472" right="0.70866141732283472" top="0.74803149606299213" bottom="0.74803149606299213" header="0.31496062992125984" footer="0.31496062992125984"/>
  <pageSetup paperSize="9" scale="60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AZ100"/>
  <sheetViews>
    <sheetView showZeros="0" view="pageBreakPreview" topLeftCell="A9" zoomScale="115" zoomScaleNormal="100" zoomScaleSheetLayoutView="115" workbookViewId="0">
      <selection activeCell="C40" sqref="C40"/>
    </sheetView>
  </sheetViews>
  <sheetFormatPr defaultRowHeight="15" x14ac:dyDescent="0.25"/>
  <cols>
    <col min="1" max="1" width="6" style="279" customWidth="1"/>
    <col min="2" max="2" width="22.140625" style="279" customWidth="1"/>
    <col min="3" max="3" width="65.28515625" style="279" customWidth="1"/>
    <col min="4" max="8" width="10.85546875" style="279" customWidth="1"/>
    <col min="9" max="10" width="9.140625" style="279"/>
    <col min="11" max="11" width="17.5703125" style="279" customWidth="1"/>
    <col min="12" max="12" width="11.85546875" style="279" bestFit="1" customWidth="1"/>
    <col min="13" max="13" width="9.5703125" style="279" bestFit="1" customWidth="1"/>
    <col min="14" max="14" width="11.7109375" style="279" bestFit="1" customWidth="1"/>
    <col min="15" max="15" width="9.5703125" style="279" bestFit="1" customWidth="1"/>
    <col min="16" max="16" width="11.7109375" style="279" bestFit="1" customWidth="1"/>
    <col min="17" max="17" width="9.140625" style="279"/>
    <col min="18" max="18" width="18.7109375" style="279" customWidth="1"/>
    <col min="19" max="26" width="9.140625" style="279"/>
    <col min="27" max="27" width="13.140625" style="279" customWidth="1"/>
    <col min="28" max="35" width="9.140625" style="279"/>
    <col min="36" max="36" width="16.85546875" style="279" customWidth="1"/>
    <col min="37" max="44" width="9.140625" style="279"/>
    <col min="45" max="45" width="15.28515625" style="279" customWidth="1"/>
    <col min="46" max="16384" width="9.140625" style="279"/>
  </cols>
  <sheetData>
    <row r="1" spans="1:52" x14ac:dyDescent="0.25">
      <c r="A1" s="278" t="s">
        <v>80</v>
      </c>
      <c r="C1" s="278" t="s">
        <v>81</v>
      </c>
      <c r="H1" s="280" t="s">
        <v>82</v>
      </c>
      <c r="L1" s="281"/>
      <c r="M1" s="281"/>
      <c r="N1" s="281"/>
      <c r="O1" s="281"/>
      <c r="P1" s="281"/>
      <c r="Q1" s="281"/>
      <c r="R1" s="281"/>
      <c r="S1" s="281"/>
      <c r="T1" s="281"/>
      <c r="U1" s="281"/>
      <c r="V1" s="281"/>
      <c r="W1" s="281"/>
      <c r="X1" s="281"/>
      <c r="Y1" s="281"/>
      <c r="Z1" s="281"/>
      <c r="AA1" s="281"/>
      <c r="AB1" s="281"/>
      <c r="AC1" s="281"/>
      <c r="AD1" s="281"/>
      <c r="AE1" s="281"/>
      <c r="AF1" s="281"/>
      <c r="AG1" s="281"/>
      <c r="AH1" s="281"/>
      <c r="AI1" s="281"/>
      <c r="AJ1" s="281"/>
      <c r="AK1" s="281"/>
      <c r="AL1" s="281"/>
      <c r="AM1" s="281"/>
      <c r="AN1" s="281"/>
      <c r="AO1" s="281"/>
      <c r="AP1" s="281"/>
      <c r="AQ1" s="281"/>
      <c r="AR1" s="281"/>
      <c r="AS1" s="281"/>
      <c r="AT1" s="281"/>
      <c r="AU1" s="281"/>
      <c r="AV1" s="281"/>
      <c r="AW1" s="281"/>
      <c r="AX1" s="281"/>
      <c r="AY1" s="281"/>
      <c r="AZ1" s="281"/>
    </row>
    <row r="2" spans="1:52" ht="2.25" customHeight="1" x14ac:dyDescent="0.25">
      <c r="L2" s="281"/>
      <c r="M2" s="281"/>
      <c r="N2" s="281"/>
      <c r="O2" s="281"/>
      <c r="P2" s="281"/>
      <c r="Q2" s="281"/>
      <c r="R2" s="281"/>
      <c r="S2" s="281"/>
      <c r="T2" s="281"/>
      <c r="U2" s="281"/>
      <c r="V2" s="281"/>
      <c r="W2" s="281"/>
      <c r="X2" s="281"/>
      <c r="Y2" s="281"/>
      <c r="Z2" s="281"/>
      <c r="AA2" s="281"/>
      <c r="AB2" s="281"/>
      <c r="AC2" s="281"/>
      <c r="AD2" s="281"/>
      <c r="AE2" s="281"/>
      <c r="AF2" s="281"/>
      <c r="AG2" s="281"/>
      <c r="AH2" s="281"/>
      <c r="AI2" s="281"/>
      <c r="AJ2" s="281"/>
      <c r="AK2" s="281"/>
      <c r="AL2" s="281"/>
      <c r="AM2" s="281"/>
      <c r="AN2" s="281"/>
      <c r="AO2" s="281"/>
      <c r="AP2" s="281"/>
      <c r="AQ2" s="281"/>
      <c r="AR2" s="281"/>
      <c r="AS2" s="281"/>
      <c r="AT2" s="281"/>
      <c r="AU2" s="281"/>
      <c r="AV2" s="281"/>
      <c r="AW2" s="281"/>
      <c r="AX2" s="281"/>
      <c r="AY2" s="281"/>
      <c r="AZ2" s="281"/>
    </row>
    <row r="3" spans="1:52" ht="10.5" customHeight="1" x14ac:dyDescent="0.25">
      <c r="A3" s="446" t="s">
        <v>83</v>
      </c>
      <c r="B3" s="446"/>
      <c r="C3" s="446"/>
      <c r="D3" s="446"/>
      <c r="E3" s="446"/>
      <c r="F3" s="446"/>
      <c r="G3" s="446"/>
      <c r="H3" s="446"/>
      <c r="L3" s="281"/>
      <c r="M3" s="281"/>
      <c r="N3" s="281"/>
      <c r="O3" s="281"/>
      <c r="P3" s="281"/>
      <c r="Q3" s="281"/>
      <c r="R3" s="281"/>
      <c r="S3" s="281"/>
      <c r="T3" s="281"/>
      <c r="U3" s="281"/>
      <c r="V3" s="281"/>
      <c r="W3" s="281"/>
      <c r="X3" s="281"/>
      <c r="Y3" s="281"/>
      <c r="Z3" s="281"/>
      <c r="AA3" s="281"/>
      <c r="AB3" s="281"/>
      <c r="AC3" s="281"/>
      <c r="AD3" s="281"/>
      <c r="AE3" s="281"/>
      <c r="AF3" s="281"/>
      <c r="AG3" s="281"/>
      <c r="AH3" s="281"/>
      <c r="AI3" s="281"/>
      <c r="AJ3" s="281"/>
      <c r="AK3" s="281"/>
      <c r="AL3" s="281"/>
      <c r="AM3" s="281"/>
      <c r="AN3" s="281"/>
      <c r="AO3" s="281"/>
      <c r="AP3" s="281"/>
      <c r="AQ3" s="281"/>
      <c r="AR3" s="281"/>
      <c r="AS3" s="281"/>
      <c r="AT3" s="281"/>
      <c r="AU3" s="281"/>
      <c r="AV3" s="281"/>
      <c r="AW3" s="281"/>
      <c r="AX3" s="281"/>
      <c r="AY3" s="281"/>
      <c r="AZ3" s="281"/>
    </row>
    <row r="4" spans="1:52" ht="15" customHeight="1" x14ac:dyDescent="0.25">
      <c r="A4" s="282" t="s">
        <v>84</v>
      </c>
      <c r="B4" s="283"/>
      <c r="C4" s="283"/>
      <c r="D4" s="283"/>
      <c r="E4" s="283"/>
      <c r="F4" s="283"/>
      <c r="G4" s="283"/>
      <c r="H4" s="283"/>
      <c r="L4" s="281"/>
      <c r="M4" s="281"/>
      <c r="N4" s="281"/>
      <c r="O4" s="281"/>
      <c r="P4" s="281"/>
      <c r="Q4" s="281"/>
      <c r="R4" s="281"/>
      <c r="S4" s="281"/>
      <c r="T4" s="281"/>
      <c r="U4" s="281"/>
      <c r="V4" s="281"/>
      <c r="W4" s="281"/>
      <c r="X4" s="281"/>
      <c r="Y4" s="281"/>
      <c r="Z4" s="281"/>
      <c r="AA4" s="281"/>
      <c r="AB4" s="281"/>
      <c r="AC4" s="281"/>
      <c r="AD4" s="281"/>
      <c r="AE4" s="281"/>
      <c r="AF4" s="281"/>
      <c r="AG4" s="281"/>
      <c r="AH4" s="281"/>
      <c r="AI4" s="281"/>
      <c r="AJ4" s="281"/>
      <c r="AK4" s="281"/>
      <c r="AL4" s="281"/>
      <c r="AM4" s="281"/>
      <c r="AN4" s="281"/>
      <c r="AO4" s="281"/>
      <c r="AP4" s="281"/>
      <c r="AQ4" s="281"/>
      <c r="AR4" s="281"/>
      <c r="AS4" s="281"/>
      <c r="AT4" s="281"/>
      <c r="AU4" s="281"/>
      <c r="AV4" s="281"/>
      <c r="AW4" s="281"/>
      <c r="AX4" s="281"/>
      <c r="AY4" s="281"/>
      <c r="AZ4" s="281"/>
    </row>
    <row r="5" spans="1:52" ht="3" customHeight="1" x14ac:dyDescent="0.25">
      <c r="B5" s="284"/>
      <c r="C5" s="284"/>
      <c r="D5" s="284"/>
      <c r="E5" s="284"/>
      <c r="F5" s="284"/>
      <c r="G5" s="284"/>
      <c r="H5" s="284"/>
      <c r="L5" s="281"/>
      <c r="M5" s="281"/>
      <c r="N5" s="281"/>
      <c r="O5" s="281"/>
      <c r="P5" s="281"/>
      <c r="Q5" s="281"/>
      <c r="R5" s="281"/>
      <c r="S5" s="281"/>
      <c r="T5" s="281"/>
      <c r="U5" s="281"/>
      <c r="V5" s="281"/>
      <c r="W5" s="281"/>
      <c r="X5" s="281"/>
      <c r="Y5" s="281"/>
      <c r="Z5" s="281"/>
      <c r="AA5" s="281"/>
      <c r="AB5" s="281"/>
      <c r="AC5" s="281"/>
      <c r="AD5" s="281"/>
      <c r="AE5" s="281"/>
      <c r="AF5" s="281"/>
      <c r="AG5" s="281"/>
      <c r="AH5" s="281"/>
      <c r="AI5" s="281"/>
      <c r="AJ5" s="281"/>
      <c r="AK5" s="281"/>
      <c r="AL5" s="281"/>
      <c r="AM5" s="281"/>
      <c r="AN5" s="281"/>
      <c r="AO5" s="281"/>
      <c r="AP5" s="281"/>
      <c r="AQ5" s="281"/>
      <c r="AR5" s="281"/>
      <c r="AS5" s="281"/>
      <c r="AT5" s="281"/>
      <c r="AU5" s="281"/>
      <c r="AV5" s="281"/>
      <c r="AW5" s="281"/>
      <c r="AX5" s="281"/>
      <c r="AY5" s="281"/>
      <c r="AZ5" s="281"/>
    </row>
    <row r="6" spans="1:52" ht="0.75" customHeight="1" x14ac:dyDescent="0.25">
      <c r="L6" s="281"/>
      <c r="M6" s="281"/>
      <c r="N6" s="281"/>
      <c r="O6" s="281"/>
      <c r="P6" s="281"/>
      <c r="Q6" s="281"/>
      <c r="R6" s="281"/>
      <c r="S6" s="281"/>
      <c r="T6" s="281"/>
      <c r="U6" s="281"/>
      <c r="V6" s="281"/>
      <c r="W6" s="281"/>
      <c r="X6" s="281"/>
      <c r="Y6" s="281"/>
      <c r="Z6" s="281"/>
      <c r="AA6" s="281"/>
      <c r="AB6" s="281"/>
      <c r="AC6" s="281"/>
      <c r="AD6" s="281"/>
      <c r="AE6" s="281"/>
      <c r="AF6" s="281"/>
      <c r="AG6" s="281"/>
      <c r="AH6" s="281"/>
      <c r="AI6" s="281"/>
      <c r="AJ6" s="281"/>
      <c r="AK6" s="281"/>
      <c r="AL6" s="281"/>
      <c r="AM6" s="281"/>
      <c r="AN6" s="281"/>
      <c r="AO6" s="281"/>
      <c r="AP6" s="281"/>
      <c r="AQ6" s="281"/>
      <c r="AR6" s="281"/>
      <c r="AS6" s="281"/>
      <c r="AT6" s="281"/>
      <c r="AU6" s="281"/>
      <c r="AV6" s="281"/>
      <c r="AW6" s="281"/>
      <c r="AX6" s="281"/>
      <c r="AY6" s="281"/>
      <c r="AZ6" s="281"/>
    </row>
    <row r="7" spans="1:52" x14ac:dyDescent="0.25">
      <c r="A7" s="282" t="s">
        <v>85</v>
      </c>
      <c r="B7" s="285"/>
      <c r="C7" s="285" t="s">
        <v>86</v>
      </c>
      <c r="D7" s="285"/>
      <c r="E7" s="285"/>
      <c r="F7" s="285"/>
      <c r="G7" s="285"/>
      <c r="L7" s="281"/>
      <c r="M7" s="281"/>
      <c r="N7" s="281"/>
      <c r="O7" s="281"/>
      <c r="P7" s="281"/>
      <c r="Q7" s="281"/>
      <c r="R7" s="281"/>
      <c r="S7" s="281"/>
      <c r="T7" s="281"/>
      <c r="U7" s="281"/>
      <c r="V7" s="281"/>
      <c r="W7" s="281"/>
      <c r="X7" s="281"/>
      <c r="Y7" s="281"/>
      <c r="Z7" s="281"/>
      <c r="AA7" s="281"/>
      <c r="AB7" s="281"/>
      <c r="AC7" s="281"/>
      <c r="AD7" s="281"/>
      <c r="AE7" s="281"/>
      <c r="AF7" s="281"/>
      <c r="AG7" s="281"/>
      <c r="AH7" s="281"/>
      <c r="AI7" s="281"/>
      <c r="AJ7" s="281"/>
      <c r="AK7" s="281"/>
      <c r="AL7" s="281"/>
      <c r="AM7" s="281"/>
      <c r="AN7" s="281"/>
      <c r="AO7" s="281"/>
      <c r="AP7" s="281"/>
      <c r="AQ7" s="281"/>
      <c r="AR7" s="281"/>
      <c r="AS7" s="281"/>
      <c r="AT7" s="281"/>
      <c r="AU7" s="281"/>
      <c r="AV7" s="281"/>
      <c r="AW7" s="281"/>
      <c r="AX7" s="281"/>
      <c r="AY7" s="281"/>
      <c r="AZ7" s="281"/>
    </row>
    <row r="8" spans="1:52" x14ac:dyDescent="0.25">
      <c r="A8" s="285" t="s">
        <v>87</v>
      </c>
      <c r="B8" s="285"/>
      <c r="C8" s="286"/>
      <c r="D8" s="287"/>
      <c r="E8" s="287"/>
      <c r="F8" s="288">
        <v>544.88800000000003</v>
      </c>
      <c r="G8" s="289" t="s">
        <v>63</v>
      </c>
      <c r="L8" s="281"/>
      <c r="M8" s="281"/>
      <c r="N8" s="281"/>
      <c r="O8" s="281"/>
      <c r="P8" s="281"/>
      <c r="Q8" s="281"/>
      <c r="R8" s="281"/>
      <c r="S8" s="281"/>
      <c r="T8" s="281"/>
      <c r="U8" s="281"/>
      <c r="V8" s="281"/>
      <c r="W8" s="281"/>
      <c r="X8" s="281"/>
      <c r="Y8" s="281"/>
      <c r="Z8" s="281"/>
      <c r="AA8" s="281"/>
      <c r="AB8" s="281"/>
      <c r="AC8" s="281"/>
      <c r="AD8" s="281"/>
      <c r="AE8" s="281"/>
      <c r="AF8" s="281"/>
      <c r="AG8" s="281"/>
      <c r="AH8" s="281"/>
      <c r="AI8" s="281"/>
      <c r="AJ8" s="281"/>
      <c r="AK8" s="281"/>
      <c r="AL8" s="281"/>
      <c r="AM8" s="281"/>
      <c r="AN8" s="281"/>
      <c r="AO8" s="281"/>
      <c r="AP8" s="281"/>
      <c r="AQ8" s="281"/>
      <c r="AR8" s="281"/>
      <c r="AS8" s="281"/>
      <c r="AT8" s="281"/>
      <c r="AU8" s="281"/>
      <c r="AV8" s="281"/>
      <c r="AW8" s="281"/>
      <c r="AX8" s="281"/>
      <c r="AY8" s="281"/>
      <c r="AZ8" s="281"/>
    </row>
    <row r="9" spans="1:52" x14ac:dyDescent="0.25">
      <c r="A9" s="285" t="s">
        <v>88</v>
      </c>
      <c r="B9" s="285"/>
      <c r="C9" s="290"/>
      <c r="D9" s="290"/>
      <c r="E9" s="290"/>
      <c r="F9" s="290"/>
      <c r="G9" s="289" t="s">
        <v>63</v>
      </c>
      <c r="L9" s="281"/>
      <c r="M9" s="281"/>
      <c r="N9" s="281"/>
      <c r="O9" s="281"/>
      <c r="P9" s="281"/>
      <c r="Q9" s="281"/>
      <c r="R9" s="281"/>
      <c r="S9" s="281"/>
      <c r="T9" s="281"/>
      <c r="U9" s="281"/>
      <c r="V9" s="281"/>
      <c r="W9" s="281"/>
      <c r="X9" s="281"/>
      <c r="Y9" s="281"/>
      <c r="Z9" s="281"/>
      <c r="AA9" s="281"/>
      <c r="AB9" s="281"/>
      <c r="AC9" s="281"/>
      <c r="AD9" s="281"/>
      <c r="AE9" s="281"/>
      <c r="AF9" s="281"/>
      <c r="AG9" s="281"/>
      <c r="AH9" s="281"/>
      <c r="AI9" s="281"/>
      <c r="AJ9" s="281"/>
      <c r="AK9" s="281"/>
      <c r="AL9" s="281"/>
      <c r="AM9" s="281"/>
      <c r="AN9" s="281"/>
      <c r="AO9" s="281"/>
      <c r="AP9" s="281"/>
      <c r="AQ9" s="281"/>
      <c r="AR9" s="281"/>
      <c r="AS9" s="281"/>
      <c r="AT9" s="281"/>
      <c r="AU9" s="281"/>
      <c r="AV9" s="281"/>
      <c r="AW9" s="281"/>
      <c r="AX9" s="281"/>
      <c r="AY9" s="281"/>
      <c r="AZ9" s="281"/>
    </row>
    <row r="10" spans="1:52" ht="11.25" hidden="1" customHeight="1" x14ac:dyDescent="0.25">
      <c r="C10" s="284"/>
      <c r="D10" s="284"/>
      <c r="E10" s="284"/>
      <c r="F10" s="284"/>
      <c r="K10" s="291"/>
      <c r="L10" s="281"/>
      <c r="M10" s="281"/>
      <c r="N10" s="281"/>
      <c r="O10" s="281"/>
      <c r="P10" s="281"/>
      <c r="Q10" s="281"/>
      <c r="R10" s="281"/>
      <c r="S10" s="281"/>
      <c r="T10" s="281"/>
      <c r="U10" s="281"/>
      <c r="V10" s="281"/>
      <c r="W10" s="281"/>
      <c r="X10" s="281"/>
      <c r="Y10" s="281"/>
      <c r="Z10" s="281"/>
      <c r="AA10" s="281"/>
      <c r="AB10" s="281"/>
      <c r="AC10" s="281"/>
      <c r="AD10" s="281"/>
      <c r="AE10" s="281"/>
      <c r="AF10" s="281"/>
      <c r="AG10" s="281"/>
      <c r="AH10" s="281"/>
      <c r="AI10" s="281"/>
      <c r="AJ10" s="281"/>
      <c r="AK10" s="281"/>
      <c r="AL10" s="281"/>
      <c r="AM10" s="281"/>
      <c r="AN10" s="281"/>
      <c r="AO10" s="281"/>
      <c r="AP10" s="281"/>
      <c r="AQ10" s="281"/>
      <c r="AR10" s="281"/>
      <c r="AS10" s="281"/>
      <c r="AT10" s="281"/>
      <c r="AU10" s="281"/>
      <c r="AV10" s="281"/>
      <c r="AW10" s="281"/>
      <c r="AX10" s="281"/>
      <c r="AY10" s="281"/>
      <c r="AZ10" s="281"/>
    </row>
    <row r="11" spans="1:52" ht="12" customHeight="1" x14ac:dyDescent="0.25">
      <c r="A11" s="447"/>
      <c r="B11" s="447"/>
      <c r="C11" s="447"/>
      <c r="D11" s="447"/>
      <c r="E11" s="447"/>
      <c r="F11" s="447"/>
      <c r="G11" s="447"/>
      <c r="H11" s="447"/>
      <c r="K11" s="291"/>
      <c r="L11" s="281"/>
      <c r="M11" s="281"/>
      <c r="N11" s="281"/>
      <c r="O11" s="281"/>
      <c r="P11" s="281"/>
      <c r="Q11" s="281"/>
      <c r="R11" s="281"/>
      <c r="S11" s="281"/>
      <c r="T11" s="281"/>
      <c r="U11" s="281"/>
      <c r="V11" s="281"/>
      <c r="W11" s="281"/>
      <c r="X11" s="281"/>
      <c r="Y11" s="281"/>
      <c r="Z11" s="281"/>
      <c r="AA11" s="281"/>
      <c r="AB11" s="281"/>
      <c r="AC11" s="281"/>
      <c r="AD11" s="281"/>
      <c r="AE11" s="281"/>
      <c r="AF11" s="281"/>
      <c r="AG11" s="281"/>
      <c r="AH11" s="281"/>
      <c r="AI11" s="281"/>
      <c r="AJ11" s="281"/>
      <c r="AK11" s="281"/>
      <c r="AL11" s="281"/>
      <c r="AM11" s="281"/>
      <c r="AN11" s="281"/>
      <c r="AO11" s="281"/>
      <c r="AP11" s="281"/>
      <c r="AQ11" s="281"/>
      <c r="AR11" s="281"/>
      <c r="AS11" s="281"/>
      <c r="AT11" s="281"/>
      <c r="AU11" s="281"/>
      <c r="AV11" s="281"/>
      <c r="AW11" s="281"/>
      <c r="AX11" s="281"/>
      <c r="AY11" s="281"/>
      <c r="AZ11" s="281"/>
    </row>
    <row r="12" spans="1:52" ht="10.5" customHeight="1" x14ac:dyDescent="0.25">
      <c r="A12" s="448" t="s">
        <v>64</v>
      </c>
      <c r="B12" s="448"/>
      <c r="C12" s="448"/>
      <c r="D12" s="448"/>
      <c r="E12" s="448"/>
      <c r="F12" s="448"/>
      <c r="G12" s="448"/>
      <c r="H12" s="448"/>
      <c r="K12" s="292"/>
      <c r="L12" s="281"/>
      <c r="M12" s="281"/>
      <c r="N12" s="281"/>
      <c r="O12" s="281"/>
      <c r="P12" s="281"/>
      <c r="Q12" s="281"/>
      <c r="R12" s="281"/>
      <c r="S12" s="281"/>
      <c r="T12" s="281"/>
      <c r="U12" s="281"/>
      <c r="V12" s="281"/>
      <c r="W12" s="281"/>
      <c r="X12" s="281"/>
      <c r="Y12" s="281"/>
      <c r="Z12" s="281"/>
      <c r="AA12" s="281"/>
      <c r="AB12" s="281"/>
      <c r="AC12" s="281"/>
      <c r="AD12" s="281"/>
      <c r="AE12" s="281"/>
      <c r="AF12" s="281"/>
      <c r="AG12" s="281"/>
      <c r="AH12" s="281"/>
      <c r="AI12" s="281"/>
      <c r="AJ12" s="281"/>
      <c r="AK12" s="281"/>
      <c r="AL12" s="281"/>
      <c r="AM12" s="281"/>
      <c r="AN12" s="281"/>
      <c r="AO12" s="281"/>
      <c r="AP12" s="281"/>
      <c r="AQ12" s="281"/>
      <c r="AR12" s="281"/>
      <c r="AS12" s="281"/>
      <c r="AT12" s="281"/>
      <c r="AU12" s="281"/>
      <c r="AV12" s="281"/>
      <c r="AW12" s="281"/>
      <c r="AX12" s="281"/>
      <c r="AY12" s="281"/>
      <c r="AZ12" s="281"/>
    </row>
    <row r="13" spans="1:52" ht="10.5" customHeight="1" x14ac:dyDescent="0.25">
      <c r="A13" s="449" t="s">
        <v>86</v>
      </c>
      <c r="B13" s="449"/>
      <c r="C13" s="449"/>
      <c r="D13" s="449"/>
      <c r="E13" s="449"/>
      <c r="F13" s="449"/>
      <c r="G13" s="449"/>
      <c r="H13" s="449"/>
      <c r="K13" s="292"/>
      <c r="L13" s="281"/>
      <c r="M13" s="281"/>
      <c r="N13" s="281"/>
      <c r="O13" s="281"/>
      <c r="P13" s="281"/>
      <c r="Q13" s="281"/>
      <c r="R13" s="281"/>
      <c r="S13" s="281"/>
      <c r="T13" s="281"/>
      <c r="U13" s="281"/>
      <c r="V13" s="281"/>
      <c r="W13" s="281"/>
      <c r="X13" s="281"/>
      <c r="Y13" s="281"/>
      <c r="Z13" s="281"/>
      <c r="AA13" s="281"/>
      <c r="AB13" s="281"/>
      <c r="AC13" s="281"/>
      <c r="AD13" s="281"/>
      <c r="AE13" s="281"/>
      <c r="AF13" s="281"/>
      <c r="AG13" s="281"/>
      <c r="AH13" s="281"/>
      <c r="AI13" s="281"/>
      <c r="AJ13" s="281"/>
      <c r="AK13" s="281"/>
      <c r="AL13" s="281"/>
      <c r="AM13" s="281"/>
      <c r="AN13" s="281"/>
      <c r="AO13" s="281"/>
      <c r="AP13" s="281"/>
      <c r="AQ13" s="281"/>
      <c r="AR13" s="281"/>
      <c r="AS13" s="281"/>
      <c r="AT13" s="281"/>
      <c r="AU13" s="281"/>
      <c r="AV13" s="281"/>
      <c r="AW13" s="281"/>
      <c r="AX13" s="281"/>
      <c r="AY13" s="281"/>
      <c r="AZ13" s="281"/>
    </row>
    <row r="14" spans="1:52" ht="10.5" customHeight="1" x14ac:dyDescent="0.25">
      <c r="L14" s="281"/>
      <c r="M14" s="281"/>
      <c r="N14" s="281"/>
      <c r="O14" s="281"/>
      <c r="P14" s="281"/>
      <c r="Q14" s="281"/>
      <c r="R14" s="281"/>
      <c r="S14" s="281"/>
      <c r="T14" s="281"/>
      <c r="U14" s="281"/>
      <c r="V14" s="281"/>
      <c r="W14" s="281"/>
      <c r="X14" s="281"/>
      <c r="Y14" s="281"/>
      <c r="Z14" s="281"/>
      <c r="AA14" s="281"/>
      <c r="AB14" s="281"/>
      <c r="AC14" s="281"/>
      <c r="AD14" s="281"/>
      <c r="AE14" s="281"/>
      <c r="AF14" s="281"/>
      <c r="AG14" s="281"/>
      <c r="AH14" s="281"/>
      <c r="AI14" s="281"/>
      <c r="AJ14" s="281"/>
      <c r="AK14" s="281"/>
      <c r="AL14" s="281"/>
      <c r="AM14" s="281"/>
      <c r="AN14" s="281"/>
      <c r="AO14" s="281"/>
      <c r="AP14" s="281"/>
      <c r="AQ14" s="281"/>
      <c r="AR14" s="281"/>
      <c r="AS14" s="281"/>
      <c r="AT14" s="281"/>
      <c r="AU14" s="281"/>
      <c r="AV14" s="281"/>
      <c r="AW14" s="281"/>
      <c r="AX14" s="281"/>
      <c r="AY14" s="281"/>
      <c r="AZ14" s="281"/>
    </row>
    <row r="15" spans="1:52" ht="10.5" customHeight="1" x14ac:dyDescent="0.25">
      <c r="A15" s="450" t="s">
        <v>65</v>
      </c>
      <c r="B15" s="450"/>
      <c r="C15" s="450"/>
      <c r="D15" s="450"/>
      <c r="E15" s="450"/>
      <c r="F15" s="450"/>
      <c r="G15" s="450"/>
      <c r="H15" s="450"/>
      <c r="L15" s="281"/>
      <c r="M15" s="281"/>
      <c r="N15" s="281"/>
      <c r="O15" s="281"/>
      <c r="P15" s="281"/>
      <c r="Q15" s="281"/>
      <c r="R15" s="281"/>
      <c r="S15" s="281"/>
      <c r="T15" s="281"/>
      <c r="U15" s="281"/>
      <c r="V15" s="281"/>
      <c r="W15" s="281"/>
      <c r="X15" s="281"/>
      <c r="Y15" s="281"/>
      <c r="Z15" s="281"/>
      <c r="AA15" s="281"/>
      <c r="AB15" s="281"/>
      <c r="AC15" s="281"/>
      <c r="AD15" s="281"/>
      <c r="AE15" s="281"/>
      <c r="AF15" s="281"/>
      <c r="AG15" s="281"/>
      <c r="AH15" s="281"/>
      <c r="AI15" s="281"/>
      <c r="AJ15" s="281"/>
      <c r="AK15" s="281"/>
      <c r="AL15" s="281"/>
      <c r="AM15" s="281"/>
      <c r="AN15" s="281"/>
      <c r="AO15" s="281"/>
      <c r="AP15" s="281"/>
      <c r="AQ15" s="281"/>
      <c r="AR15" s="281"/>
      <c r="AS15" s="281"/>
      <c r="AT15" s="281"/>
      <c r="AU15" s="281"/>
      <c r="AV15" s="281"/>
      <c r="AW15" s="281"/>
      <c r="AX15" s="281"/>
      <c r="AY15" s="281"/>
      <c r="AZ15" s="281"/>
    </row>
    <row r="16" spans="1:52" ht="27.75" customHeight="1" x14ac:dyDescent="0.25">
      <c r="A16" s="445" t="s">
        <v>196</v>
      </c>
      <c r="B16" s="445"/>
      <c r="C16" s="445"/>
      <c r="D16" s="445"/>
      <c r="E16" s="445"/>
      <c r="F16" s="445"/>
      <c r="G16" s="445"/>
      <c r="H16" s="445"/>
      <c r="J16" s="293"/>
      <c r="K16" s="293"/>
      <c r="L16" s="281"/>
      <c r="M16" s="281"/>
      <c r="N16" s="281"/>
      <c r="O16" s="281"/>
      <c r="P16" s="281"/>
      <c r="Q16" s="281"/>
      <c r="R16" s="281"/>
      <c r="S16" s="281"/>
      <c r="T16" s="281"/>
      <c r="U16" s="281"/>
      <c r="V16" s="281"/>
      <c r="W16" s="281"/>
      <c r="X16" s="281"/>
      <c r="Y16" s="281"/>
      <c r="Z16" s="281"/>
      <c r="AA16" s="281"/>
      <c r="AB16" s="281"/>
      <c r="AC16" s="281"/>
      <c r="AD16" s="281"/>
      <c r="AE16" s="281"/>
      <c r="AF16" s="281"/>
      <c r="AG16" s="281"/>
      <c r="AH16" s="281"/>
      <c r="AI16" s="281"/>
      <c r="AJ16" s="281"/>
      <c r="AK16" s="281"/>
      <c r="AL16" s="281"/>
      <c r="AM16" s="281"/>
      <c r="AN16" s="281"/>
      <c r="AO16" s="281"/>
      <c r="AP16" s="281"/>
      <c r="AQ16" s="281"/>
      <c r="AR16" s="281"/>
      <c r="AS16" s="281"/>
      <c r="AT16" s="281"/>
      <c r="AU16" s="281"/>
      <c r="AV16" s="281"/>
      <c r="AW16" s="281"/>
      <c r="AX16" s="281"/>
      <c r="AY16" s="281"/>
      <c r="AZ16" s="281"/>
    </row>
    <row r="17" spans="1:52" x14ac:dyDescent="0.25">
      <c r="A17" s="284"/>
      <c r="B17" s="284"/>
      <c r="C17" s="284"/>
      <c r="D17" s="284"/>
      <c r="E17" s="284"/>
      <c r="F17" s="284"/>
      <c r="G17" s="284"/>
      <c r="H17" s="284"/>
      <c r="L17" s="281"/>
      <c r="M17" s="281"/>
      <c r="N17" s="281"/>
      <c r="O17" s="281"/>
      <c r="P17" s="281"/>
      <c r="Q17" s="281"/>
      <c r="R17" s="281"/>
      <c r="S17" s="281"/>
      <c r="T17" s="281"/>
      <c r="U17" s="281"/>
      <c r="V17" s="281"/>
      <c r="W17" s="281"/>
      <c r="X17" s="281"/>
      <c r="Y17" s="281"/>
      <c r="Z17" s="281"/>
      <c r="AA17" s="281"/>
      <c r="AB17" s="281"/>
      <c r="AC17" s="281"/>
      <c r="AD17" s="281"/>
      <c r="AE17" s="281"/>
      <c r="AF17" s="281"/>
      <c r="AG17" s="281"/>
      <c r="AH17" s="281"/>
      <c r="AI17" s="281"/>
      <c r="AJ17" s="281"/>
      <c r="AK17" s="281"/>
      <c r="AL17" s="281"/>
      <c r="AM17" s="281"/>
      <c r="AN17" s="281"/>
      <c r="AO17" s="281"/>
      <c r="AP17" s="281"/>
      <c r="AQ17" s="281"/>
      <c r="AR17" s="281"/>
      <c r="AS17" s="281"/>
      <c r="AT17" s="281"/>
      <c r="AU17" s="281"/>
      <c r="AV17" s="281"/>
      <c r="AW17" s="281"/>
      <c r="AX17" s="281"/>
      <c r="AY17" s="281"/>
      <c r="AZ17" s="281"/>
    </row>
    <row r="18" spans="1:52" x14ac:dyDescent="0.25">
      <c r="A18" s="439" t="s">
        <v>89</v>
      </c>
      <c r="B18" s="439"/>
      <c r="C18" s="439"/>
      <c r="D18" s="439"/>
      <c r="E18" s="439"/>
      <c r="F18" s="439"/>
      <c r="G18" s="439"/>
      <c r="H18" s="439"/>
      <c r="L18" s="281"/>
      <c r="M18" s="281"/>
      <c r="N18" s="281"/>
      <c r="O18" s="281"/>
      <c r="P18" s="281"/>
      <c r="Q18" s="281"/>
      <c r="R18" s="281"/>
      <c r="S18" s="281"/>
      <c r="T18" s="281"/>
      <c r="U18" s="281"/>
      <c r="V18" s="281"/>
      <c r="W18" s="281"/>
      <c r="X18" s="281"/>
      <c r="Y18" s="281"/>
      <c r="Z18" s="281"/>
      <c r="AA18" s="281"/>
      <c r="AB18" s="281"/>
      <c r="AC18" s="281"/>
      <c r="AD18" s="281"/>
      <c r="AE18" s="281"/>
      <c r="AF18" s="281"/>
      <c r="AG18" s="281"/>
      <c r="AH18" s="281"/>
      <c r="AI18" s="281"/>
      <c r="AJ18" s="281"/>
      <c r="AK18" s="281"/>
      <c r="AL18" s="281"/>
      <c r="AM18" s="281"/>
      <c r="AN18" s="281"/>
      <c r="AO18" s="281"/>
      <c r="AP18" s="281"/>
      <c r="AQ18" s="281"/>
      <c r="AR18" s="281"/>
      <c r="AS18" s="281"/>
      <c r="AT18" s="281"/>
      <c r="AU18" s="281"/>
      <c r="AV18" s="281"/>
      <c r="AW18" s="281"/>
      <c r="AX18" s="281"/>
      <c r="AY18" s="281"/>
      <c r="AZ18" s="281"/>
    </row>
    <row r="19" spans="1:52" ht="4.9000000000000004" customHeight="1" x14ac:dyDescent="0.25">
      <c r="L19" s="281"/>
      <c r="M19" s="281"/>
      <c r="N19" s="281"/>
      <c r="O19" s="281"/>
      <c r="P19" s="281"/>
      <c r="Q19" s="281"/>
      <c r="R19" s="281"/>
      <c r="S19" s="281"/>
      <c r="T19" s="281"/>
      <c r="U19" s="281"/>
      <c r="V19" s="281"/>
      <c r="W19" s="281"/>
      <c r="X19" s="281"/>
      <c r="Y19" s="281"/>
      <c r="Z19" s="281"/>
      <c r="AA19" s="281"/>
      <c r="AB19" s="281"/>
      <c r="AC19" s="281"/>
      <c r="AD19" s="281"/>
      <c r="AE19" s="281"/>
      <c r="AF19" s="281"/>
      <c r="AG19" s="281"/>
      <c r="AH19" s="281"/>
      <c r="AI19" s="281"/>
      <c r="AJ19" s="281"/>
      <c r="AK19" s="281"/>
      <c r="AL19" s="281"/>
      <c r="AM19" s="281"/>
      <c r="AN19" s="281"/>
      <c r="AO19" s="281"/>
      <c r="AP19" s="281"/>
      <c r="AQ19" s="281"/>
      <c r="AR19" s="281"/>
      <c r="AS19" s="281"/>
      <c r="AT19" s="281"/>
      <c r="AU19" s="281"/>
      <c r="AV19" s="281"/>
      <c r="AW19" s="281"/>
      <c r="AX19" s="281"/>
      <c r="AY19" s="281"/>
      <c r="AZ19" s="281"/>
    </row>
    <row r="20" spans="1:52" ht="5.0999999999999996" customHeight="1" x14ac:dyDescent="0.25">
      <c r="L20" s="281"/>
      <c r="M20" s="281"/>
      <c r="N20" s="281"/>
      <c r="O20" s="281"/>
      <c r="P20" s="281"/>
      <c r="Q20" s="281"/>
      <c r="R20" s="281"/>
      <c r="S20" s="281"/>
      <c r="T20" s="281"/>
      <c r="U20" s="281"/>
      <c r="V20" s="281"/>
      <c r="W20" s="281"/>
      <c r="X20" s="281"/>
      <c r="Y20" s="281"/>
      <c r="Z20" s="281"/>
      <c r="AA20" s="281"/>
      <c r="AB20" s="281"/>
      <c r="AC20" s="281"/>
      <c r="AD20" s="281"/>
      <c r="AE20" s="281"/>
      <c r="AF20" s="281"/>
      <c r="AG20" s="281"/>
      <c r="AH20" s="281"/>
      <c r="AI20" s="281"/>
      <c r="AJ20" s="281"/>
      <c r="AK20" s="281"/>
      <c r="AL20" s="281"/>
      <c r="AM20" s="281"/>
      <c r="AN20" s="281"/>
      <c r="AO20" s="281"/>
      <c r="AP20" s="281"/>
      <c r="AQ20" s="281"/>
      <c r="AR20" s="281"/>
      <c r="AS20" s="281"/>
      <c r="AT20" s="281"/>
      <c r="AU20" s="281"/>
      <c r="AV20" s="281"/>
      <c r="AW20" s="281"/>
      <c r="AX20" s="281"/>
      <c r="AY20" s="281"/>
      <c r="AZ20" s="281"/>
    </row>
    <row r="21" spans="1:52" ht="11.1" customHeight="1" x14ac:dyDescent="0.25">
      <c r="A21" s="440" t="s">
        <v>90</v>
      </c>
      <c r="B21" s="440" t="s">
        <v>91</v>
      </c>
      <c r="C21" s="440" t="s">
        <v>43</v>
      </c>
      <c r="D21" s="442" t="s">
        <v>92</v>
      </c>
      <c r="E21" s="443"/>
      <c r="F21" s="443"/>
      <c r="G21" s="444"/>
      <c r="H21" s="440" t="s">
        <v>93</v>
      </c>
      <c r="L21" s="281"/>
      <c r="M21" s="281"/>
      <c r="N21" s="281"/>
      <c r="O21" s="281"/>
      <c r="P21" s="281"/>
      <c r="Q21" s="281"/>
      <c r="R21" s="281"/>
      <c r="S21" s="281"/>
      <c r="T21" s="281"/>
      <c r="U21" s="281"/>
      <c r="V21" s="281"/>
      <c r="W21" s="281"/>
      <c r="X21" s="281"/>
      <c r="Y21" s="281"/>
      <c r="Z21" s="281"/>
      <c r="AA21" s="281"/>
      <c r="AB21" s="281"/>
      <c r="AC21" s="281"/>
      <c r="AD21" s="281"/>
      <c r="AE21" s="281"/>
      <c r="AF21" s="281"/>
      <c r="AG21" s="281"/>
      <c r="AH21" s="281"/>
      <c r="AI21" s="281"/>
      <c r="AJ21" s="281"/>
      <c r="AK21" s="281"/>
      <c r="AL21" s="281"/>
      <c r="AM21" s="281"/>
      <c r="AN21" s="281"/>
      <c r="AO21" s="281"/>
      <c r="AP21" s="281"/>
      <c r="AQ21" s="281"/>
      <c r="AR21" s="281"/>
      <c r="AS21" s="281"/>
      <c r="AT21" s="281"/>
      <c r="AU21" s="281"/>
      <c r="AV21" s="281"/>
      <c r="AW21" s="281"/>
      <c r="AX21" s="281"/>
      <c r="AY21" s="281"/>
      <c r="AZ21" s="281"/>
    </row>
    <row r="22" spans="1:52" ht="54.95" customHeight="1" thickBot="1" x14ac:dyDescent="0.3">
      <c r="A22" s="441"/>
      <c r="B22" s="441"/>
      <c r="C22" s="441"/>
      <c r="D22" s="294" t="s">
        <v>5</v>
      </c>
      <c r="E22" s="294" t="s">
        <v>6</v>
      </c>
      <c r="F22" s="294" t="s">
        <v>94</v>
      </c>
      <c r="G22" s="294" t="s">
        <v>8</v>
      </c>
      <c r="H22" s="441"/>
      <c r="L22" s="281"/>
      <c r="M22" s="281"/>
      <c r="N22" s="281"/>
      <c r="O22" s="281"/>
      <c r="P22" s="281"/>
      <c r="Q22" s="281"/>
      <c r="R22" s="281"/>
      <c r="S22" s="281"/>
      <c r="T22" s="281"/>
      <c r="U22" s="281"/>
      <c r="V22" s="281"/>
      <c r="W22" s="281"/>
      <c r="X22" s="281"/>
      <c r="Y22" s="281"/>
      <c r="Z22" s="281"/>
      <c r="AA22" s="281"/>
      <c r="AB22" s="281"/>
      <c r="AC22" s="281"/>
      <c r="AD22" s="281"/>
      <c r="AE22" s="281"/>
      <c r="AF22" s="281"/>
      <c r="AG22" s="281"/>
      <c r="AH22" s="281"/>
      <c r="AI22" s="281"/>
      <c r="AJ22" s="281"/>
      <c r="AK22" s="281"/>
      <c r="AL22" s="281"/>
      <c r="AM22" s="281"/>
      <c r="AN22" s="281"/>
      <c r="AO22" s="281"/>
      <c r="AP22" s="281"/>
      <c r="AQ22" s="281"/>
      <c r="AR22" s="281"/>
      <c r="AS22" s="281"/>
      <c r="AT22" s="281"/>
      <c r="AU22" s="281"/>
      <c r="AV22" s="281"/>
      <c r="AW22" s="281"/>
      <c r="AX22" s="281"/>
      <c r="AY22" s="281"/>
      <c r="AZ22" s="281"/>
    </row>
    <row r="23" spans="1:52" ht="15.75" thickTop="1" x14ac:dyDescent="0.25">
      <c r="A23" s="295">
        <v>1</v>
      </c>
      <c r="B23" s="295">
        <v>2</v>
      </c>
      <c r="C23" s="295">
        <v>3</v>
      </c>
      <c r="D23" s="295">
        <v>4</v>
      </c>
      <c r="E23" s="295">
        <v>5</v>
      </c>
      <c r="F23" s="295">
        <v>6</v>
      </c>
      <c r="G23" s="295">
        <v>7</v>
      </c>
      <c r="H23" s="295">
        <v>8</v>
      </c>
      <c r="L23" s="281"/>
      <c r="M23" s="281"/>
      <c r="N23" s="281"/>
      <c r="O23" s="281"/>
      <c r="P23" s="281"/>
      <c r="Q23" s="281"/>
      <c r="R23" s="281"/>
      <c r="S23" s="281"/>
      <c r="T23" s="281"/>
      <c r="U23" s="281"/>
      <c r="V23" s="281"/>
      <c r="W23" s="281"/>
      <c r="X23" s="281"/>
      <c r="Y23" s="281"/>
      <c r="Z23" s="281"/>
      <c r="AA23" s="281"/>
      <c r="AB23" s="281"/>
      <c r="AC23" s="281"/>
      <c r="AD23" s="281"/>
      <c r="AE23" s="281"/>
      <c r="AF23" s="281"/>
      <c r="AG23" s="281"/>
      <c r="AH23" s="281"/>
      <c r="AI23" s="281"/>
      <c r="AJ23" s="281"/>
      <c r="AK23" s="281"/>
      <c r="AL23" s="281"/>
      <c r="AM23" s="281"/>
      <c r="AN23" s="281"/>
      <c r="AO23" s="281"/>
      <c r="AP23" s="281"/>
      <c r="AQ23" s="281"/>
      <c r="AR23" s="281"/>
      <c r="AS23" s="281"/>
      <c r="AT23" s="281"/>
      <c r="AU23" s="281"/>
      <c r="AV23" s="281"/>
      <c r="AW23" s="281"/>
      <c r="AX23" s="281"/>
      <c r="AY23" s="281"/>
      <c r="AZ23" s="281"/>
    </row>
    <row r="24" spans="1:52" x14ac:dyDescent="0.25">
      <c r="A24" s="296"/>
      <c r="B24" s="296"/>
      <c r="C24" s="296"/>
      <c r="D24" s="296"/>
      <c r="E24" s="296"/>
      <c r="F24" s="296"/>
      <c r="G24" s="296"/>
      <c r="H24" s="296"/>
      <c r="L24" s="281"/>
      <c r="M24" s="281"/>
      <c r="N24" s="281"/>
      <c r="O24" s="281"/>
      <c r="P24" s="281"/>
      <c r="Q24" s="281"/>
      <c r="R24" s="281"/>
      <c r="S24" s="281"/>
      <c r="T24" s="281"/>
      <c r="U24" s="281"/>
      <c r="V24" s="281"/>
      <c r="W24" s="281"/>
      <c r="X24" s="281"/>
      <c r="Y24" s="281"/>
      <c r="Z24" s="281"/>
      <c r="AA24" s="281"/>
      <c r="AB24" s="281"/>
      <c r="AC24" s="281"/>
      <c r="AD24" s="281"/>
      <c r="AE24" s="281"/>
      <c r="AF24" s="281"/>
      <c r="AG24" s="281"/>
      <c r="AH24" s="281"/>
      <c r="AI24" s="281"/>
      <c r="AJ24" s="281"/>
      <c r="AK24" s="281"/>
      <c r="AL24" s="281"/>
      <c r="AM24" s="281"/>
      <c r="AN24" s="281"/>
      <c r="AO24" s="281"/>
      <c r="AP24" s="281"/>
      <c r="AQ24" s="281"/>
      <c r="AR24" s="281"/>
      <c r="AS24" s="281"/>
      <c r="AT24" s="281"/>
      <c r="AU24" s="281"/>
      <c r="AV24" s="281"/>
      <c r="AW24" s="281"/>
      <c r="AX24" s="281"/>
      <c r="AY24" s="281"/>
      <c r="AZ24" s="281"/>
    </row>
    <row r="25" spans="1:52" ht="10.5" hidden="1" customHeight="1" x14ac:dyDescent="0.25">
      <c r="A25" s="296"/>
      <c r="B25" s="297" t="s">
        <v>95</v>
      </c>
      <c r="C25" s="297" t="s">
        <v>96</v>
      </c>
      <c r="D25" s="298"/>
      <c r="E25" s="298"/>
      <c r="F25" s="298"/>
      <c r="G25" s="298"/>
      <c r="H25" s="298"/>
      <c r="L25" s="281"/>
      <c r="M25" s="281"/>
      <c r="N25" s="281"/>
      <c r="O25" s="281"/>
      <c r="P25" s="281"/>
      <c r="Q25" s="281"/>
      <c r="R25" s="281"/>
      <c r="S25" s="281"/>
      <c r="T25" s="281"/>
      <c r="U25" s="281"/>
      <c r="V25" s="281"/>
      <c r="W25" s="281"/>
      <c r="X25" s="281"/>
      <c r="Y25" s="281"/>
      <c r="Z25" s="281"/>
      <c r="AA25" s="281"/>
      <c r="AB25" s="281"/>
      <c r="AC25" s="281"/>
      <c r="AD25" s="281"/>
      <c r="AE25" s="281"/>
      <c r="AF25" s="281"/>
      <c r="AG25" s="281"/>
      <c r="AH25" s="281"/>
      <c r="AI25" s="281"/>
      <c r="AJ25" s="281"/>
      <c r="AK25" s="281"/>
      <c r="AL25" s="281"/>
      <c r="AM25" s="281"/>
      <c r="AN25" s="281"/>
      <c r="AO25" s="281"/>
      <c r="AP25" s="281"/>
      <c r="AQ25" s="281"/>
      <c r="AR25" s="281"/>
      <c r="AS25" s="281"/>
      <c r="AT25" s="281"/>
      <c r="AU25" s="281"/>
      <c r="AV25" s="281"/>
      <c r="AW25" s="281"/>
      <c r="AX25" s="281"/>
      <c r="AY25" s="281"/>
      <c r="AZ25" s="281"/>
    </row>
    <row r="26" spans="1:52" ht="25.5" hidden="1" customHeight="1" x14ac:dyDescent="0.25">
      <c r="A26" s="296"/>
      <c r="B26" s="297" t="s">
        <v>97</v>
      </c>
      <c r="C26" s="297" t="s">
        <v>98</v>
      </c>
      <c r="D26" s="299"/>
      <c r="E26" s="299"/>
      <c r="F26" s="299"/>
      <c r="G26" s="300">
        <v>0</v>
      </c>
      <c r="H26" s="299">
        <v>0</v>
      </c>
      <c r="I26" s="279">
        <v>3.91</v>
      </c>
      <c r="L26" s="281"/>
      <c r="M26" s="281"/>
      <c r="N26" s="281"/>
      <c r="O26" s="281"/>
      <c r="P26" s="281"/>
      <c r="Q26" s="281"/>
      <c r="R26" s="281"/>
      <c r="S26" s="281"/>
      <c r="T26" s="281"/>
      <c r="U26" s="281"/>
      <c r="V26" s="281"/>
      <c r="W26" s="281"/>
      <c r="X26" s="281"/>
      <c r="Y26" s="281"/>
      <c r="Z26" s="281"/>
      <c r="AA26" s="281"/>
      <c r="AB26" s="281"/>
      <c r="AC26" s="281"/>
      <c r="AD26" s="281"/>
      <c r="AE26" s="281"/>
      <c r="AF26" s="281"/>
      <c r="AG26" s="281"/>
      <c r="AH26" s="281"/>
      <c r="AI26" s="281"/>
      <c r="AJ26" s="281"/>
      <c r="AK26" s="281"/>
      <c r="AL26" s="281"/>
      <c r="AM26" s="281"/>
      <c r="AN26" s="281"/>
      <c r="AO26" s="281"/>
      <c r="AP26" s="281"/>
      <c r="AQ26" s="281"/>
      <c r="AR26" s="281"/>
      <c r="AS26" s="281"/>
      <c r="AT26" s="281"/>
      <c r="AU26" s="281"/>
      <c r="AV26" s="281"/>
      <c r="AW26" s="281"/>
      <c r="AX26" s="281"/>
      <c r="AY26" s="281"/>
      <c r="AZ26" s="281"/>
    </row>
    <row r="27" spans="1:52" ht="10.5" hidden="1" customHeight="1" x14ac:dyDescent="0.25">
      <c r="A27" s="296"/>
      <c r="B27" s="297" t="s">
        <v>99</v>
      </c>
      <c r="C27" s="297" t="s">
        <v>100</v>
      </c>
      <c r="D27" s="299"/>
      <c r="E27" s="299"/>
      <c r="F27" s="299"/>
      <c r="G27" s="300">
        <v>0</v>
      </c>
      <c r="H27" s="299">
        <v>0</v>
      </c>
      <c r="I27" s="279">
        <v>3.83</v>
      </c>
      <c r="L27" s="281"/>
      <c r="M27" s="281"/>
      <c r="N27" s="281"/>
      <c r="O27" s="281"/>
      <c r="P27" s="281"/>
      <c r="Q27" s="281"/>
      <c r="R27" s="281"/>
      <c r="S27" s="281"/>
      <c r="T27" s="281"/>
      <c r="U27" s="281"/>
      <c r="V27" s="281"/>
      <c r="W27" s="281"/>
      <c r="X27" s="281"/>
      <c r="Y27" s="281"/>
      <c r="Z27" s="281"/>
      <c r="AA27" s="281"/>
      <c r="AB27" s="281"/>
      <c r="AC27" s="281"/>
      <c r="AD27" s="281"/>
      <c r="AE27" s="281"/>
      <c r="AF27" s="281"/>
      <c r="AG27" s="281"/>
      <c r="AH27" s="281"/>
      <c r="AI27" s="281"/>
      <c r="AJ27" s="281"/>
      <c r="AK27" s="281"/>
      <c r="AL27" s="281"/>
      <c r="AM27" s="281"/>
      <c r="AN27" s="281"/>
      <c r="AO27" s="281"/>
      <c r="AP27" s="281"/>
      <c r="AQ27" s="281"/>
      <c r="AR27" s="281"/>
      <c r="AS27" s="281"/>
      <c r="AT27" s="281"/>
      <c r="AU27" s="281"/>
      <c r="AV27" s="281"/>
      <c r="AW27" s="281"/>
      <c r="AX27" s="281"/>
      <c r="AY27" s="281"/>
      <c r="AZ27" s="281"/>
    </row>
    <row r="28" spans="1:52" ht="10.5" hidden="1" customHeight="1" x14ac:dyDescent="0.25">
      <c r="A28" s="296"/>
      <c r="B28" s="297"/>
      <c r="C28" s="297" t="s">
        <v>101</v>
      </c>
      <c r="D28" s="299"/>
      <c r="E28" s="299"/>
      <c r="F28" s="299"/>
      <c r="G28" s="299">
        <v>0</v>
      </c>
      <c r="H28" s="299">
        <v>0</v>
      </c>
      <c r="L28" s="281"/>
      <c r="M28" s="281"/>
      <c r="N28" s="281"/>
      <c r="O28" s="281"/>
      <c r="P28" s="281"/>
      <c r="Q28" s="281"/>
      <c r="R28" s="281"/>
      <c r="S28" s="281"/>
      <c r="T28" s="281"/>
      <c r="U28" s="281"/>
      <c r="V28" s="281"/>
      <c r="W28" s="281"/>
      <c r="X28" s="281"/>
      <c r="Y28" s="281"/>
      <c r="Z28" s="281"/>
      <c r="AA28" s="281"/>
      <c r="AB28" s="281"/>
      <c r="AC28" s="281"/>
      <c r="AD28" s="281"/>
      <c r="AE28" s="281"/>
      <c r="AF28" s="281"/>
      <c r="AG28" s="281"/>
      <c r="AH28" s="281"/>
      <c r="AI28" s="281"/>
      <c r="AJ28" s="281"/>
      <c r="AK28" s="281"/>
      <c r="AL28" s="281"/>
      <c r="AM28" s="281"/>
      <c r="AN28" s="281"/>
      <c r="AO28" s="281"/>
      <c r="AP28" s="281"/>
      <c r="AQ28" s="281"/>
      <c r="AR28" s="281"/>
      <c r="AS28" s="281"/>
      <c r="AT28" s="281"/>
      <c r="AU28" s="281"/>
      <c r="AV28" s="281"/>
      <c r="AW28" s="281"/>
      <c r="AX28" s="281"/>
      <c r="AY28" s="281"/>
      <c r="AZ28" s="281"/>
    </row>
    <row r="29" spans="1:52" ht="10.5" hidden="1" customHeight="1" x14ac:dyDescent="0.25">
      <c r="D29" s="299"/>
      <c r="E29" s="299"/>
      <c r="F29" s="299"/>
      <c r="G29" s="299"/>
      <c r="H29" s="299"/>
      <c r="L29" s="281"/>
      <c r="M29" s="281"/>
      <c r="N29" s="281"/>
      <c r="O29" s="281"/>
      <c r="P29" s="281"/>
      <c r="Q29" s="281"/>
      <c r="R29" s="281"/>
      <c r="S29" s="281"/>
      <c r="T29" s="281"/>
      <c r="U29" s="281"/>
      <c r="V29" s="281"/>
      <c r="W29" s="281"/>
      <c r="X29" s="281"/>
      <c r="Y29" s="281"/>
      <c r="Z29" s="281"/>
      <c r="AA29" s="281"/>
      <c r="AB29" s="281"/>
      <c r="AC29" s="281"/>
      <c r="AD29" s="281"/>
      <c r="AE29" s="281"/>
      <c r="AF29" s="281"/>
      <c r="AG29" s="281"/>
      <c r="AH29" s="281"/>
      <c r="AI29" s="281"/>
      <c r="AJ29" s="281"/>
      <c r="AK29" s="281"/>
      <c r="AL29" s="281"/>
      <c r="AM29" s="281"/>
      <c r="AN29" s="281"/>
      <c r="AO29" s="281"/>
      <c r="AP29" s="281"/>
      <c r="AQ29" s="281"/>
      <c r="AR29" s="281"/>
      <c r="AS29" s="281"/>
      <c r="AT29" s="281"/>
      <c r="AU29" s="281"/>
      <c r="AV29" s="281"/>
      <c r="AW29" s="281"/>
      <c r="AX29" s="281"/>
      <c r="AY29" s="281"/>
      <c r="AZ29" s="281"/>
    </row>
    <row r="30" spans="1:52" x14ac:dyDescent="0.25">
      <c r="B30" s="301" t="s">
        <v>102</v>
      </c>
      <c r="C30" s="301" t="s">
        <v>103</v>
      </c>
      <c r="D30" s="299"/>
      <c r="E30" s="299"/>
      <c r="F30" s="299"/>
      <c r="G30" s="299"/>
      <c r="H30" s="299"/>
      <c r="L30" s="281"/>
      <c r="M30" s="281"/>
      <c r="N30" s="281"/>
      <c r="O30" s="281"/>
      <c r="P30" s="281"/>
      <c r="Q30" s="281"/>
      <c r="R30" s="281"/>
      <c r="S30" s="281"/>
      <c r="T30" s="281"/>
      <c r="U30" s="281"/>
      <c r="V30" s="281"/>
      <c r="W30" s="281"/>
      <c r="X30" s="281"/>
      <c r="Y30" s="281"/>
      <c r="Z30" s="281"/>
      <c r="AA30" s="281"/>
      <c r="AB30" s="281"/>
      <c r="AC30" s="281"/>
      <c r="AD30" s="281"/>
      <c r="AE30" s="281"/>
      <c r="AF30" s="281"/>
      <c r="AG30" s="281"/>
      <c r="AH30" s="281"/>
      <c r="AI30" s="281"/>
      <c r="AJ30" s="281"/>
      <c r="AK30" s="281"/>
      <c r="AL30" s="281"/>
      <c r="AM30" s="281"/>
      <c r="AN30" s="281"/>
      <c r="AO30" s="281"/>
      <c r="AP30" s="281"/>
      <c r="AQ30" s="281"/>
      <c r="AR30" s="281"/>
      <c r="AS30" s="281"/>
      <c r="AT30" s="281"/>
      <c r="AU30" s="281"/>
      <c r="AV30" s="281"/>
      <c r="AW30" s="281"/>
      <c r="AX30" s="281"/>
      <c r="AY30" s="281"/>
      <c r="AZ30" s="281"/>
    </row>
    <row r="31" spans="1:52" x14ac:dyDescent="0.25">
      <c r="A31" s="302">
        <v>1</v>
      </c>
      <c r="B31" s="303">
        <v>1</v>
      </c>
      <c r="C31" s="304" t="s">
        <v>104</v>
      </c>
      <c r="D31" s="305">
        <v>17.649000000000001</v>
      </c>
      <c r="E31" s="305">
        <v>52.234999999999999</v>
      </c>
      <c r="F31" s="305">
        <v>0</v>
      </c>
      <c r="G31" s="305">
        <v>0</v>
      </c>
      <c r="H31" s="299">
        <v>69.884</v>
      </c>
      <c r="I31" s="279">
        <v>2.5</v>
      </c>
      <c r="J31" s="279">
        <v>3.19</v>
      </c>
      <c r="K31" s="306">
        <v>0.441</v>
      </c>
      <c r="L31" s="281"/>
      <c r="M31" s="281"/>
      <c r="N31" s="281"/>
      <c r="O31" s="281"/>
      <c r="P31" s="281"/>
      <c r="Q31" s="281"/>
      <c r="R31" s="281"/>
      <c r="S31" s="281"/>
      <c r="T31" s="281"/>
      <c r="U31" s="281"/>
      <c r="V31" s="281"/>
      <c r="W31" s="281"/>
      <c r="X31" s="281"/>
      <c r="Y31" s="281"/>
      <c r="Z31" s="281"/>
      <c r="AA31" s="281"/>
      <c r="AB31" s="281"/>
      <c r="AC31" s="281"/>
      <c r="AD31" s="281"/>
      <c r="AE31" s="281"/>
      <c r="AF31" s="281"/>
      <c r="AG31" s="281"/>
      <c r="AH31" s="281"/>
      <c r="AI31" s="281"/>
      <c r="AJ31" s="281"/>
      <c r="AK31" s="281"/>
      <c r="AL31" s="281"/>
      <c r="AM31" s="281"/>
      <c r="AN31" s="281"/>
      <c r="AO31" s="281"/>
      <c r="AP31" s="281"/>
      <c r="AQ31" s="281"/>
      <c r="AR31" s="281"/>
      <c r="AS31" s="281"/>
      <c r="AT31" s="281"/>
      <c r="AU31" s="281"/>
      <c r="AV31" s="281"/>
      <c r="AW31" s="281"/>
      <c r="AX31" s="281"/>
      <c r="AY31" s="281"/>
      <c r="AZ31" s="281"/>
    </row>
    <row r="32" spans="1:52" x14ac:dyDescent="0.25">
      <c r="A32" s="302">
        <v>2</v>
      </c>
      <c r="B32" s="303">
        <v>2</v>
      </c>
      <c r="C32" s="304" t="s">
        <v>105</v>
      </c>
      <c r="D32" s="305">
        <v>16.795999999999999</v>
      </c>
      <c r="E32" s="305">
        <v>5.3310000000000004</v>
      </c>
      <c r="F32" s="305">
        <v>354.803</v>
      </c>
      <c r="G32" s="305">
        <v>0.17100000000000001</v>
      </c>
      <c r="H32" s="299">
        <v>377.101</v>
      </c>
      <c r="I32" s="279">
        <v>2.5</v>
      </c>
      <c r="J32" s="279">
        <v>3.52</v>
      </c>
      <c r="K32" s="306">
        <v>0.42</v>
      </c>
      <c r="L32" s="281"/>
      <c r="M32" s="281"/>
      <c r="N32" s="281"/>
      <c r="O32" s="281"/>
      <c r="P32" s="281"/>
      <c r="Q32" s="281"/>
      <c r="R32" s="281"/>
      <c r="S32" s="281"/>
      <c r="T32" s="281"/>
      <c r="U32" s="281"/>
      <c r="V32" s="281"/>
      <c r="W32" s="281"/>
      <c r="X32" s="281"/>
      <c r="Y32" s="281"/>
      <c r="Z32" s="281"/>
      <c r="AA32" s="281"/>
      <c r="AB32" s="281"/>
      <c r="AC32" s="281"/>
      <c r="AD32" s="281"/>
      <c r="AE32" s="281"/>
      <c r="AF32" s="281"/>
      <c r="AG32" s="281"/>
      <c r="AH32" s="281"/>
      <c r="AI32" s="281"/>
      <c r="AJ32" s="281"/>
      <c r="AK32" s="281"/>
      <c r="AL32" s="281"/>
      <c r="AM32" s="281"/>
      <c r="AN32" s="281"/>
      <c r="AO32" s="281"/>
      <c r="AP32" s="281"/>
      <c r="AQ32" s="281"/>
      <c r="AR32" s="281"/>
      <c r="AS32" s="281"/>
      <c r="AT32" s="281"/>
      <c r="AU32" s="281"/>
      <c r="AV32" s="281"/>
      <c r="AW32" s="281"/>
      <c r="AX32" s="281"/>
      <c r="AY32" s="281"/>
      <c r="AZ32" s="281"/>
    </row>
    <row r="33" spans="1:52" x14ac:dyDescent="0.25">
      <c r="A33" s="302">
        <v>3</v>
      </c>
      <c r="B33" s="303">
        <v>3</v>
      </c>
      <c r="C33" s="304" t="s">
        <v>106</v>
      </c>
      <c r="D33" s="305">
        <v>16.367999999999999</v>
      </c>
      <c r="E33" s="305">
        <v>0.16800000000000001</v>
      </c>
      <c r="F33" s="305">
        <v>6.9870000000000001</v>
      </c>
      <c r="G33" s="305">
        <v>8.5000000000000006E-2</v>
      </c>
      <c r="H33" s="299">
        <v>23.608000000000001</v>
      </c>
      <c r="I33" s="279">
        <v>2.5</v>
      </c>
      <c r="J33" s="279">
        <v>3.19</v>
      </c>
      <c r="K33" s="306">
        <v>0.40899999999999997</v>
      </c>
      <c r="L33" s="281"/>
      <c r="M33" s="281"/>
      <c r="N33" s="281"/>
      <c r="O33" s="281"/>
      <c r="P33" s="281"/>
      <c r="Q33" s="281"/>
      <c r="R33" s="281"/>
      <c r="S33" s="281"/>
      <c r="T33" s="281"/>
      <c r="U33" s="281"/>
      <c r="V33" s="281"/>
      <c r="W33" s="281"/>
      <c r="X33" s="281"/>
      <c r="Y33" s="281"/>
      <c r="Z33" s="281"/>
      <c r="AA33" s="281"/>
      <c r="AB33" s="281"/>
      <c r="AC33" s="281"/>
      <c r="AD33" s="281"/>
      <c r="AE33" s="281"/>
      <c r="AF33" s="281"/>
      <c r="AG33" s="281"/>
      <c r="AH33" s="281"/>
      <c r="AI33" s="281"/>
      <c r="AJ33" s="281"/>
      <c r="AK33" s="281"/>
      <c r="AL33" s="281"/>
      <c r="AM33" s="281"/>
      <c r="AN33" s="281"/>
      <c r="AO33" s="281"/>
      <c r="AP33" s="281"/>
      <c r="AQ33" s="281"/>
      <c r="AR33" s="281"/>
      <c r="AS33" s="281"/>
      <c r="AT33" s="281"/>
      <c r="AU33" s="281"/>
      <c r="AV33" s="281"/>
      <c r="AW33" s="281"/>
      <c r="AX33" s="281"/>
      <c r="AY33" s="281"/>
      <c r="AZ33" s="281"/>
    </row>
    <row r="34" spans="1:52" x14ac:dyDescent="0.25">
      <c r="A34" s="302">
        <v>0</v>
      </c>
      <c r="B34" s="303">
        <v>0</v>
      </c>
      <c r="C34" s="304">
        <v>0</v>
      </c>
      <c r="D34" s="305">
        <v>0</v>
      </c>
      <c r="E34" s="305">
        <v>0</v>
      </c>
      <c r="F34" s="305">
        <v>0</v>
      </c>
      <c r="G34" s="305">
        <v>0</v>
      </c>
      <c r="H34" s="299">
        <v>0</v>
      </c>
      <c r="I34" s="279">
        <v>2</v>
      </c>
      <c r="J34" s="279">
        <v>3.19</v>
      </c>
      <c r="K34" s="306">
        <v>0</v>
      </c>
      <c r="L34" s="281"/>
      <c r="M34" s="281"/>
      <c r="N34" s="281"/>
      <c r="O34" s="281"/>
      <c r="P34" s="281"/>
      <c r="Q34" s="281"/>
      <c r="R34" s="281"/>
      <c r="S34" s="281"/>
      <c r="T34" s="281"/>
      <c r="U34" s="281"/>
      <c r="V34" s="281"/>
      <c r="W34" s="281"/>
      <c r="X34" s="281"/>
      <c r="Y34" s="281"/>
      <c r="Z34" s="281"/>
      <c r="AA34" s="281"/>
      <c r="AB34" s="281"/>
      <c r="AC34" s="281"/>
      <c r="AD34" s="281"/>
      <c r="AE34" s="281"/>
      <c r="AF34" s="281"/>
      <c r="AG34" s="281"/>
      <c r="AH34" s="281"/>
      <c r="AI34" s="281"/>
      <c r="AJ34" s="281"/>
      <c r="AK34" s="281"/>
      <c r="AL34" s="281"/>
      <c r="AM34" s="281"/>
      <c r="AN34" s="281"/>
      <c r="AO34" s="281"/>
      <c r="AP34" s="281"/>
      <c r="AQ34" s="281"/>
      <c r="AR34" s="281"/>
      <c r="AS34" s="281"/>
      <c r="AT34" s="281"/>
      <c r="AU34" s="281"/>
      <c r="AV34" s="281"/>
      <c r="AW34" s="281"/>
      <c r="AX34" s="281"/>
      <c r="AY34" s="281"/>
      <c r="AZ34" s="281"/>
    </row>
    <row r="35" spans="1:52" x14ac:dyDescent="0.25">
      <c r="B35" s="301"/>
      <c r="C35" s="301" t="s">
        <v>107</v>
      </c>
      <c r="D35" s="299">
        <v>50.813000000000002</v>
      </c>
      <c r="E35" s="299">
        <v>57.734000000000002</v>
      </c>
      <c r="F35" s="299">
        <v>361.79</v>
      </c>
      <c r="G35" s="299">
        <v>0.25600000000000001</v>
      </c>
      <c r="H35" s="299">
        <v>470.59300000000002</v>
      </c>
      <c r="L35" s="281"/>
      <c r="M35" s="281"/>
      <c r="N35" s="281"/>
      <c r="O35" s="281"/>
      <c r="P35" s="281"/>
      <c r="Q35" s="281"/>
      <c r="R35" s="281"/>
      <c r="S35" s="281"/>
      <c r="T35" s="281"/>
      <c r="U35" s="281"/>
      <c r="V35" s="281"/>
      <c r="W35" s="281"/>
      <c r="X35" s="281"/>
      <c r="Y35" s="281"/>
      <c r="Z35" s="281"/>
      <c r="AA35" s="281"/>
      <c r="AB35" s="281"/>
      <c r="AC35" s="281"/>
      <c r="AD35" s="281"/>
      <c r="AE35" s="281"/>
      <c r="AF35" s="281"/>
      <c r="AG35" s="281"/>
      <c r="AH35" s="281"/>
      <c r="AI35" s="281"/>
      <c r="AJ35" s="281"/>
      <c r="AK35" s="281"/>
      <c r="AL35" s="281"/>
      <c r="AM35" s="281"/>
      <c r="AN35" s="281"/>
      <c r="AO35" s="281"/>
      <c r="AP35" s="281"/>
      <c r="AQ35" s="281"/>
      <c r="AR35" s="281"/>
      <c r="AS35" s="281"/>
      <c r="AT35" s="281"/>
      <c r="AU35" s="281"/>
      <c r="AV35" s="281"/>
      <c r="AW35" s="281"/>
      <c r="AX35" s="281"/>
      <c r="AY35" s="281"/>
      <c r="AZ35" s="281"/>
    </row>
    <row r="36" spans="1:52" x14ac:dyDescent="0.25">
      <c r="B36" s="301"/>
      <c r="C36" s="301" t="s">
        <v>108</v>
      </c>
      <c r="D36" s="299">
        <v>50.813000000000002</v>
      </c>
      <c r="E36" s="299">
        <v>57.734000000000002</v>
      </c>
      <c r="F36" s="299">
        <v>361.79</v>
      </c>
      <c r="G36" s="299">
        <v>0.25600000000000001</v>
      </c>
      <c r="H36" s="299">
        <v>470.59300000000002</v>
      </c>
      <c r="L36" s="281"/>
      <c r="M36" s="281"/>
      <c r="N36" s="281"/>
      <c r="O36" s="281"/>
      <c r="P36" s="281"/>
      <c r="Q36" s="281"/>
      <c r="R36" s="281"/>
      <c r="S36" s="281"/>
      <c r="T36" s="281"/>
      <c r="U36" s="281"/>
      <c r="V36" s="281"/>
      <c r="W36" s="281"/>
      <c r="X36" s="281"/>
      <c r="Y36" s="281"/>
      <c r="Z36" s="281"/>
      <c r="AA36" s="281"/>
      <c r="AB36" s="281"/>
      <c r="AC36" s="281"/>
      <c r="AD36" s="281"/>
      <c r="AE36" s="281"/>
      <c r="AF36" s="281"/>
      <c r="AG36" s="281"/>
      <c r="AH36" s="281"/>
      <c r="AI36" s="281"/>
      <c r="AJ36" s="281"/>
      <c r="AK36" s="281"/>
      <c r="AL36" s="281"/>
      <c r="AM36" s="281"/>
      <c r="AN36" s="281"/>
      <c r="AO36" s="281"/>
      <c r="AP36" s="281"/>
      <c r="AQ36" s="281"/>
      <c r="AR36" s="281"/>
      <c r="AS36" s="281"/>
      <c r="AT36" s="281"/>
      <c r="AU36" s="281"/>
      <c r="AV36" s="281"/>
      <c r="AW36" s="281"/>
      <c r="AX36" s="281"/>
      <c r="AY36" s="281"/>
      <c r="AZ36" s="281"/>
    </row>
    <row r="37" spans="1:52" x14ac:dyDescent="0.25">
      <c r="D37" s="306"/>
      <c r="E37" s="306"/>
      <c r="F37" s="306"/>
      <c r="G37" s="306"/>
      <c r="H37" s="306"/>
      <c r="K37" s="307"/>
      <c r="L37" s="281"/>
      <c r="M37" s="281"/>
      <c r="N37" s="281"/>
      <c r="O37" s="281"/>
      <c r="P37" s="281"/>
      <c r="Q37" s="281"/>
      <c r="R37" s="281"/>
      <c r="S37" s="281"/>
      <c r="T37" s="281"/>
      <c r="U37" s="281"/>
      <c r="V37" s="281"/>
      <c r="W37" s="281"/>
      <c r="X37" s="281"/>
      <c r="Y37" s="281"/>
      <c r="Z37" s="281"/>
      <c r="AA37" s="281"/>
      <c r="AB37" s="281"/>
      <c r="AC37" s="281"/>
      <c r="AD37" s="281"/>
      <c r="AE37" s="281"/>
      <c r="AF37" s="281"/>
      <c r="AG37" s="281"/>
      <c r="AH37" s="281"/>
      <c r="AI37" s="281"/>
      <c r="AJ37" s="281"/>
      <c r="AK37" s="281"/>
      <c r="AL37" s="281"/>
      <c r="AM37" s="281"/>
      <c r="AN37" s="281"/>
      <c r="AO37" s="281"/>
      <c r="AP37" s="281"/>
      <c r="AQ37" s="281"/>
      <c r="AR37" s="281"/>
      <c r="AS37" s="281"/>
      <c r="AT37" s="281"/>
      <c r="AU37" s="281"/>
      <c r="AV37" s="281"/>
      <c r="AW37" s="281"/>
      <c r="AX37" s="281"/>
      <c r="AY37" s="281"/>
      <c r="AZ37" s="281"/>
    </row>
    <row r="38" spans="1:52" x14ac:dyDescent="0.25">
      <c r="B38" s="301" t="s">
        <v>109</v>
      </c>
      <c r="C38" s="301" t="s">
        <v>110</v>
      </c>
      <c r="D38" s="306"/>
      <c r="E38" s="306"/>
      <c r="F38" s="306"/>
      <c r="G38" s="306"/>
      <c r="H38" s="306"/>
      <c r="K38" s="307"/>
      <c r="L38" s="281"/>
      <c r="M38" s="281"/>
      <c r="N38" s="281"/>
      <c r="O38" s="281"/>
      <c r="P38" s="281"/>
      <c r="Q38" s="281"/>
      <c r="R38" s="281"/>
      <c r="S38" s="281"/>
      <c r="T38" s="281"/>
      <c r="U38" s="281"/>
      <c r="V38" s="281"/>
      <c r="W38" s="281"/>
      <c r="X38" s="281"/>
      <c r="Y38" s="281"/>
      <c r="Z38" s="281"/>
      <c r="AA38" s="281"/>
      <c r="AB38" s="281"/>
      <c r="AC38" s="281"/>
      <c r="AD38" s="281"/>
      <c r="AE38" s="281"/>
      <c r="AF38" s="281"/>
      <c r="AG38" s="281"/>
      <c r="AH38" s="281"/>
      <c r="AI38" s="281"/>
      <c r="AJ38" s="281"/>
      <c r="AK38" s="281"/>
      <c r="AL38" s="281"/>
      <c r="AM38" s="281"/>
      <c r="AN38" s="281"/>
      <c r="AO38" s="281"/>
      <c r="AP38" s="281"/>
      <c r="AQ38" s="281"/>
      <c r="AR38" s="281"/>
      <c r="AS38" s="281"/>
      <c r="AT38" s="281"/>
      <c r="AU38" s="281"/>
      <c r="AV38" s="281"/>
      <c r="AW38" s="281"/>
      <c r="AX38" s="281"/>
      <c r="AY38" s="281"/>
      <c r="AZ38" s="281"/>
    </row>
    <row r="39" spans="1:52" ht="21" x14ac:dyDescent="0.25">
      <c r="B39" s="301" t="s">
        <v>48</v>
      </c>
      <c r="C39" s="301" t="s">
        <v>111</v>
      </c>
      <c r="D39" s="299">
        <v>1.27</v>
      </c>
      <c r="E39" s="299">
        <v>1.4430000000000001</v>
      </c>
      <c r="F39" s="299"/>
      <c r="G39" s="299"/>
      <c r="H39" s="299">
        <v>2.7130000000000001</v>
      </c>
      <c r="K39" s="308"/>
      <c r="L39" s="281"/>
      <c r="M39" s="281"/>
      <c r="N39" s="281"/>
      <c r="O39" s="281"/>
      <c r="P39" s="281"/>
      <c r="Q39" s="281"/>
      <c r="R39" s="281"/>
      <c r="S39" s="281"/>
      <c r="T39" s="281"/>
      <c r="U39" s="281"/>
      <c r="V39" s="281"/>
      <c r="W39" s="281"/>
      <c r="X39" s="281"/>
      <c r="Y39" s="281"/>
      <c r="Z39" s="281"/>
      <c r="AA39" s="281"/>
      <c r="AB39" s="281"/>
      <c r="AC39" s="281"/>
      <c r="AD39" s="281"/>
      <c r="AE39" s="281"/>
      <c r="AF39" s="281"/>
      <c r="AG39" s="281"/>
      <c r="AH39" s="281"/>
      <c r="AI39" s="281"/>
      <c r="AJ39" s="281"/>
      <c r="AK39" s="281"/>
      <c r="AL39" s="281"/>
      <c r="AM39" s="281"/>
      <c r="AN39" s="281"/>
      <c r="AO39" s="281"/>
      <c r="AP39" s="281"/>
      <c r="AQ39" s="281"/>
      <c r="AR39" s="281"/>
      <c r="AS39" s="281"/>
      <c r="AT39" s="281"/>
      <c r="AU39" s="281"/>
      <c r="AV39" s="281"/>
      <c r="AW39" s="281"/>
      <c r="AX39" s="281"/>
      <c r="AY39" s="281"/>
      <c r="AZ39" s="281"/>
    </row>
    <row r="40" spans="1:52" x14ac:dyDescent="0.25">
      <c r="B40" s="301"/>
      <c r="C40" s="301" t="s">
        <v>112</v>
      </c>
      <c r="D40" s="299">
        <v>1.27</v>
      </c>
      <c r="E40" s="299">
        <v>1.4430000000000001</v>
      </c>
      <c r="F40" s="299"/>
      <c r="G40" s="299"/>
      <c r="H40" s="299">
        <v>2.7130000000000001</v>
      </c>
      <c r="L40" s="281"/>
      <c r="M40" s="281"/>
      <c r="N40" s="281"/>
      <c r="O40" s="281"/>
      <c r="P40" s="281"/>
      <c r="Q40" s="281"/>
      <c r="R40" s="281"/>
      <c r="S40" s="281"/>
      <c r="T40" s="281"/>
      <c r="U40" s="281"/>
      <c r="V40" s="281"/>
      <c r="W40" s="281"/>
      <c r="X40" s="281"/>
      <c r="Y40" s="281"/>
      <c r="Z40" s="281"/>
      <c r="AA40" s="281"/>
      <c r="AB40" s="281"/>
      <c r="AC40" s="281"/>
      <c r="AD40" s="281"/>
      <c r="AE40" s="281"/>
      <c r="AF40" s="281"/>
      <c r="AG40" s="281"/>
      <c r="AH40" s="281"/>
      <c r="AI40" s="281"/>
      <c r="AJ40" s="281"/>
      <c r="AK40" s="281"/>
      <c r="AL40" s="281"/>
      <c r="AM40" s="281"/>
      <c r="AN40" s="281"/>
      <c r="AO40" s="281"/>
      <c r="AP40" s="281"/>
      <c r="AQ40" s="281"/>
      <c r="AR40" s="281"/>
      <c r="AS40" s="281"/>
      <c r="AT40" s="281"/>
      <c r="AU40" s="281"/>
      <c r="AV40" s="281"/>
      <c r="AW40" s="281"/>
      <c r="AX40" s="281"/>
      <c r="AY40" s="281"/>
      <c r="AZ40" s="281"/>
    </row>
    <row r="41" spans="1:52" x14ac:dyDescent="0.25">
      <c r="B41" s="301"/>
      <c r="C41" s="301" t="s">
        <v>113</v>
      </c>
      <c r="D41" s="299">
        <v>52.082999999999998</v>
      </c>
      <c r="E41" s="299">
        <v>59.177</v>
      </c>
      <c r="F41" s="299">
        <v>361.79</v>
      </c>
      <c r="G41" s="299">
        <v>0.25600000000000001</v>
      </c>
      <c r="H41" s="299">
        <v>473.30599999999998</v>
      </c>
      <c r="L41" s="281"/>
      <c r="M41" s="281"/>
      <c r="N41" s="281"/>
      <c r="O41" s="281"/>
      <c r="P41" s="281"/>
      <c r="Q41" s="281"/>
      <c r="R41" s="281"/>
      <c r="S41" s="281"/>
      <c r="T41" s="281"/>
      <c r="U41" s="281"/>
      <c r="V41" s="281"/>
      <c r="W41" s="281"/>
      <c r="X41" s="281"/>
      <c r="Y41" s="281"/>
      <c r="Z41" s="281"/>
      <c r="AA41" s="281"/>
      <c r="AB41" s="281"/>
      <c r="AC41" s="281"/>
      <c r="AD41" s="281"/>
      <c r="AE41" s="281"/>
      <c r="AF41" s="281"/>
      <c r="AG41" s="281"/>
      <c r="AH41" s="281"/>
      <c r="AI41" s="281"/>
      <c r="AJ41" s="281"/>
      <c r="AK41" s="281"/>
      <c r="AL41" s="281"/>
      <c r="AM41" s="281"/>
      <c r="AN41" s="281"/>
      <c r="AO41" s="281"/>
      <c r="AP41" s="281"/>
      <c r="AQ41" s="281"/>
      <c r="AR41" s="281"/>
      <c r="AS41" s="281"/>
      <c r="AT41" s="281"/>
      <c r="AU41" s="281"/>
      <c r="AV41" s="281"/>
      <c r="AW41" s="281"/>
      <c r="AX41" s="281"/>
      <c r="AY41" s="281"/>
      <c r="AZ41" s="281"/>
    </row>
    <row r="42" spans="1:52" x14ac:dyDescent="0.25">
      <c r="B42" s="301"/>
      <c r="C42" s="301" t="s">
        <v>114</v>
      </c>
      <c r="D42" s="299">
        <v>52.082999999999998</v>
      </c>
      <c r="E42" s="299">
        <v>59.177</v>
      </c>
      <c r="F42" s="299"/>
      <c r="G42" s="299"/>
      <c r="H42" s="299">
        <v>111.26</v>
      </c>
      <c r="L42" s="281"/>
      <c r="M42" s="281"/>
      <c r="N42" s="281"/>
      <c r="O42" s="281"/>
      <c r="P42" s="281"/>
      <c r="Q42" s="281"/>
      <c r="R42" s="281"/>
      <c r="S42" s="281"/>
      <c r="T42" s="281"/>
      <c r="U42" s="281"/>
      <c r="V42" s="281"/>
      <c r="W42" s="281"/>
      <c r="X42" s="281"/>
      <c r="Y42" s="281"/>
      <c r="Z42" s="281"/>
      <c r="AA42" s="281"/>
      <c r="AB42" s="281"/>
      <c r="AC42" s="281"/>
      <c r="AD42" s="281"/>
      <c r="AE42" s="281"/>
      <c r="AF42" s="281"/>
      <c r="AG42" s="281"/>
      <c r="AH42" s="281"/>
      <c r="AI42" s="281"/>
      <c r="AJ42" s="281"/>
      <c r="AK42" s="281"/>
      <c r="AL42" s="281"/>
      <c r="AM42" s="281"/>
      <c r="AN42" s="281"/>
      <c r="AO42" s="281"/>
      <c r="AP42" s="281"/>
      <c r="AQ42" s="281"/>
      <c r="AR42" s="281"/>
      <c r="AS42" s="281"/>
      <c r="AT42" s="281"/>
      <c r="AU42" s="281"/>
      <c r="AV42" s="281"/>
      <c r="AW42" s="281"/>
      <c r="AX42" s="281"/>
      <c r="AY42" s="281"/>
      <c r="AZ42" s="281"/>
    </row>
    <row r="43" spans="1:52" x14ac:dyDescent="0.25">
      <c r="D43" s="299"/>
      <c r="E43" s="299"/>
      <c r="F43" s="306"/>
      <c r="G43" s="306"/>
      <c r="H43" s="299"/>
      <c r="L43" s="281"/>
      <c r="M43" s="281"/>
      <c r="N43" s="281"/>
      <c r="O43" s="281"/>
      <c r="P43" s="281"/>
      <c r="Q43" s="281"/>
      <c r="R43" s="281"/>
      <c r="S43" s="281"/>
      <c r="T43" s="281"/>
      <c r="U43" s="281"/>
      <c r="V43" s="281"/>
      <c r="W43" s="281"/>
      <c r="X43" s="281"/>
      <c r="Y43" s="281"/>
      <c r="Z43" s="281"/>
      <c r="AA43" s="281"/>
      <c r="AB43" s="281"/>
      <c r="AC43" s="281"/>
      <c r="AD43" s="281"/>
      <c r="AE43" s="281"/>
      <c r="AF43" s="281"/>
      <c r="AG43" s="281"/>
      <c r="AH43" s="281"/>
      <c r="AI43" s="281"/>
      <c r="AJ43" s="281"/>
      <c r="AK43" s="281"/>
      <c r="AL43" s="281"/>
      <c r="AM43" s="281"/>
      <c r="AN43" s="281"/>
      <c r="AO43" s="281"/>
      <c r="AP43" s="281"/>
      <c r="AQ43" s="281"/>
      <c r="AR43" s="281"/>
      <c r="AS43" s="281"/>
      <c r="AT43" s="281"/>
      <c r="AU43" s="281"/>
      <c r="AV43" s="281"/>
      <c r="AW43" s="281"/>
      <c r="AX43" s="281"/>
      <c r="AY43" s="281"/>
      <c r="AZ43" s="281"/>
    </row>
    <row r="44" spans="1:52" x14ac:dyDescent="0.25">
      <c r="B44" s="301" t="s">
        <v>115</v>
      </c>
      <c r="C44" s="301" t="s">
        <v>116</v>
      </c>
      <c r="D44" s="299"/>
      <c r="E44" s="299"/>
      <c r="F44" s="306"/>
      <c r="G44" s="306"/>
      <c r="H44" s="299"/>
      <c r="L44" s="281"/>
      <c r="M44" s="281"/>
      <c r="N44" s="281"/>
      <c r="O44" s="281"/>
      <c r="P44" s="281"/>
      <c r="Q44" s="281"/>
      <c r="R44" s="281"/>
      <c r="S44" s="281"/>
      <c r="T44" s="281"/>
      <c r="U44" s="281"/>
      <c r="V44" s="281"/>
      <c r="W44" s="281"/>
      <c r="X44" s="281"/>
      <c r="Y44" s="281"/>
      <c r="Z44" s="281"/>
      <c r="AA44" s="281"/>
      <c r="AB44" s="281"/>
      <c r="AC44" s="281"/>
      <c r="AD44" s="281"/>
      <c r="AE44" s="281"/>
      <c r="AF44" s="281"/>
      <c r="AG44" s="281"/>
      <c r="AH44" s="281"/>
      <c r="AI44" s="281"/>
      <c r="AJ44" s="281"/>
      <c r="AK44" s="281"/>
      <c r="AL44" s="281"/>
      <c r="AM44" s="281"/>
      <c r="AN44" s="281"/>
      <c r="AO44" s="281"/>
      <c r="AP44" s="281"/>
      <c r="AQ44" s="281"/>
      <c r="AR44" s="281"/>
      <c r="AS44" s="281"/>
      <c r="AT44" s="281"/>
      <c r="AU44" s="281"/>
      <c r="AV44" s="281"/>
      <c r="AW44" s="281"/>
      <c r="AX44" s="281"/>
      <c r="AY44" s="281"/>
      <c r="AZ44" s="281"/>
    </row>
    <row r="45" spans="1:52" ht="21" x14ac:dyDescent="0.25">
      <c r="B45" s="301" t="s">
        <v>49</v>
      </c>
      <c r="C45" s="301" t="s">
        <v>117</v>
      </c>
      <c r="D45" s="309">
        <v>1.718</v>
      </c>
      <c r="E45" s="309">
        <v>1.905</v>
      </c>
      <c r="F45" s="310"/>
      <c r="G45" s="310"/>
      <c r="H45" s="310">
        <v>3.6230000000000002</v>
      </c>
      <c r="L45" s="281"/>
      <c r="M45" s="281"/>
      <c r="N45" s="281"/>
      <c r="O45" s="281"/>
      <c r="P45" s="281"/>
      <c r="Q45" s="281"/>
      <c r="R45" s="281"/>
      <c r="S45" s="281"/>
      <c r="T45" s="281"/>
      <c r="U45" s="281"/>
      <c r="V45" s="281"/>
      <c r="W45" s="281"/>
      <c r="X45" s="281"/>
      <c r="Y45" s="281"/>
      <c r="Z45" s="281"/>
      <c r="AA45" s="281"/>
      <c r="AB45" s="281"/>
      <c r="AC45" s="281"/>
      <c r="AD45" s="281"/>
      <c r="AE45" s="281"/>
      <c r="AF45" s="281"/>
      <c r="AG45" s="281"/>
      <c r="AH45" s="281"/>
      <c r="AI45" s="281"/>
      <c r="AJ45" s="281"/>
      <c r="AK45" s="281"/>
      <c r="AL45" s="281"/>
      <c r="AM45" s="281"/>
      <c r="AN45" s="281"/>
      <c r="AO45" s="281"/>
      <c r="AP45" s="281"/>
      <c r="AQ45" s="281"/>
      <c r="AR45" s="281"/>
      <c r="AS45" s="281"/>
      <c r="AT45" s="281"/>
      <c r="AU45" s="281"/>
      <c r="AV45" s="281"/>
      <c r="AW45" s="281"/>
      <c r="AX45" s="281"/>
      <c r="AY45" s="281"/>
      <c r="AZ45" s="281"/>
    </row>
    <row r="46" spans="1:52" ht="42" x14ac:dyDescent="0.25">
      <c r="B46" s="301" t="s">
        <v>118</v>
      </c>
      <c r="C46" s="311" t="s">
        <v>119</v>
      </c>
      <c r="D46" s="310"/>
      <c r="E46" s="310"/>
      <c r="F46" s="310"/>
      <c r="G46" s="310">
        <v>3.1019999999999999</v>
      </c>
      <c r="H46" s="310">
        <v>3.1019999999999999</v>
      </c>
      <c r="I46" s="279">
        <v>2.7</v>
      </c>
      <c r="J46" s="312"/>
      <c r="L46" s="281"/>
      <c r="M46" s="281"/>
      <c r="N46" s="281"/>
      <c r="O46" s="281"/>
      <c r="P46" s="281"/>
      <c r="Q46" s="281"/>
      <c r="R46" s="281"/>
      <c r="S46" s="281"/>
      <c r="T46" s="281"/>
      <c r="U46" s="281"/>
      <c r="V46" s="281"/>
      <c r="W46" s="281"/>
      <c r="X46" s="281"/>
      <c r="Y46" s="281"/>
      <c r="Z46" s="281"/>
      <c r="AA46" s="281"/>
      <c r="AB46" s="281"/>
      <c r="AC46" s="281"/>
      <c r="AD46" s="281"/>
      <c r="AE46" s="281"/>
      <c r="AF46" s="281"/>
      <c r="AG46" s="281"/>
      <c r="AH46" s="281"/>
      <c r="AI46" s="281"/>
      <c r="AJ46" s="281"/>
      <c r="AK46" s="281"/>
      <c r="AL46" s="281"/>
      <c r="AM46" s="281"/>
      <c r="AN46" s="281"/>
      <c r="AO46" s="281"/>
      <c r="AP46" s="281"/>
      <c r="AQ46" s="281"/>
      <c r="AR46" s="281"/>
      <c r="AS46" s="281"/>
      <c r="AT46" s="281"/>
      <c r="AU46" s="281"/>
      <c r="AV46" s="281"/>
      <c r="AW46" s="281"/>
      <c r="AX46" s="281"/>
      <c r="AY46" s="281"/>
      <c r="AZ46" s="281"/>
    </row>
    <row r="47" spans="1:52" ht="31.5" x14ac:dyDescent="0.25">
      <c r="B47" s="297" t="s">
        <v>120</v>
      </c>
      <c r="C47" s="301" t="s">
        <v>121</v>
      </c>
      <c r="D47" s="313"/>
      <c r="E47" s="313"/>
      <c r="F47" s="313"/>
      <c r="G47" s="314">
        <v>0.14499999999999999</v>
      </c>
      <c r="H47" s="310">
        <v>0.14499999999999999</v>
      </c>
      <c r="I47" s="315">
        <v>15.95</v>
      </c>
      <c r="J47" s="316" t="s">
        <v>122</v>
      </c>
      <c r="K47" s="306"/>
      <c r="L47" s="281"/>
      <c r="M47" s="281"/>
      <c r="N47" s="281"/>
      <c r="O47" s="281"/>
      <c r="P47" s="281"/>
      <c r="Q47" s="281"/>
      <c r="R47" s="281"/>
      <c r="S47" s="281"/>
      <c r="T47" s="281"/>
      <c r="U47" s="281"/>
      <c r="V47" s="281"/>
      <c r="W47" s="281"/>
      <c r="X47" s="281"/>
      <c r="Y47" s="281"/>
      <c r="Z47" s="281"/>
      <c r="AA47" s="281"/>
      <c r="AB47" s="281"/>
      <c r="AC47" s="281"/>
      <c r="AD47" s="281"/>
      <c r="AE47" s="281"/>
      <c r="AF47" s="281"/>
      <c r="AG47" s="281"/>
      <c r="AH47" s="281"/>
      <c r="AI47" s="281"/>
      <c r="AJ47" s="281"/>
      <c r="AK47" s="281"/>
      <c r="AL47" s="281"/>
      <c r="AM47" s="281"/>
      <c r="AN47" s="281"/>
      <c r="AO47" s="281"/>
      <c r="AP47" s="281"/>
      <c r="AQ47" s="281"/>
      <c r="AR47" s="281"/>
      <c r="AS47" s="281"/>
      <c r="AT47" s="281"/>
      <c r="AU47" s="281"/>
      <c r="AV47" s="281"/>
      <c r="AW47" s="281"/>
      <c r="AX47" s="281"/>
      <c r="AY47" s="281"/>
      <c r="AZ47" s="281"/>
    </row>
    <row r="48" spans="1:52" x14ac:dyDescent="0.25">
      <c r="B48" s="301"/>
      <c r="C48" s="301" t="s">
        <v>123</v>
      </c>
      <c r="D48" s="310">
        <v>1.718</v>
      </c>
      <c r="E48" s="310">
        <v>1.905</v>
      </c>
      <c r="F48" s="310">
        <v>0</v>
      </c>
      <c r="G48" s="310">
        <v>3.2469999999999999</v>
      </c>
      <c r="H48" s="310">
        <v>6.87</v>
      </c>
      <c r="L48" s="281"/>
      <c r="M48" s="281"/>
      <c r="N48" s="281"/>
      <c r="O48" s="281"/>
      <c r="P48" s="281"/>
      <c r="Q48" s="281"/>
      <c r="R48" s="281"/>
      <c r="S48" s="281"/>
      <c r="T48" s="281"/>
      <c r="U48" s="281"/>
      <c r="V48" s="281"/>
      <c r="W48" s="281"/>
      <c r="X48" s="281"/>
      <c r="Y48" s="281"/>
      <c r="Z48" s="281"/>
      <c r="AA48" s="281"/>
      <c r="AB48" s="281"/>
      <c r="AC48" s="281"/>
      <c r="AD48" s="281"/>
      <c r="AE48" s="281"/>
      <c r="AF48" s="281"/>
      <c r="AG48" s="281"/>
      <c r="AH48" s="281"/>
      <c r="AI48" s="281"/>
      <c r="AJ48" s="281"/>
      <c r="AK48" s="281"/>
      <c r="AL48" s="281"/>
      <c r="AM48" s="281"/>
      <c r="AN48" s="281"/>
      <c r="AO48" s="281"/>
      <c r="AP48" s="281"/>
      <c r="AQ48" s="281"/>
      <c r="AR48" s="281"/>
      <c r="AS48" s="281"/>
      <c r="AT48" s="281"/>
      <c r="AU48" s="281"/>
      <c r="AV48" s="281"/>
      <c r="AW48" s="281"/>
      <c r="AX48" s="281"/>
      <c r="AY48" s="281"/>
      <c r="AZ48" s="281"/>
    </row>
    <row r="49" spans="1:52" x14ac:dyDescent="0.25">
      <c r="B49" s="301"/>
      <c r="C49" s="301" t="s">
        <v>124</v>
      </c>
      <c r="D49" s="310">
        <v>53.801000000000002</v>
      </c>
      <c r="E49" s="310">
        <v>61.082000000000001</v>
      </c>
      <c r="F49" s="310">
        <v>361.79</v>
      </c>
      <c r="G49" s="310">
        <v>3.5030000000000001</v>
      </c>
      <c r="H49" s="310">
        <v>480.17599999999999</v>
      </c>
      <c r="L49" s="281"/>
      <c r="M49" s="281"/>
      <c r="N49" s="281"/>
      <c r="O49" s="281"/>
      <c r="P49" s="281"/>
      <c r="Q49" s="281"/>
      <c r="R49" s="281"/>
      <c r="S49" s="281"/>
      <c r="T49" s="281"/>
      <c r="U49" s="281"/>
      <c r="V49" s="281"/>
      <c r="W49" s="281"/>
      <c r="X49" s="281"/>
      <c r="Y49" s="281"/>
      <c r="Z49" s="281"/>
      <c r="AA49" s="281"/>
      <c r="AB49" s="281"/>
      <c r="AC49" s="281"/>
      <c r="AD49" s="281"/>
      <c r="AE49" s="281"/>
      <c r="AF49" s="281"/>
      <c r="AG49" s="281"/>
      <c r="AH49" s="281"/>
      <c r="AI49" s="281"/>
      <c r="AJ49" s="281"/>
      <c r="AK49" s="281"/>
      <c r="AL49" s="281"/>
      <c r="AM49" s="281"/>
      <c r="AN49" s="281"/>
      <c r="AO49" s="281"/>
      <c r="AP49" s="281"/>
      <c r="AQ49" s="281"/>
      <c r="AR49" s="281"/>
      <c r="AS49" s="281"/>
      <c r="AT49" s="281"/>
      <c r="AU49" s="281"/>
      <c r="AV49" s="281"/>
      <c r="AW49" s="281"/>
      <c r="AX49" s="281"/>
      <c r="AY49" s="281"/>
      <c r="AZ49" s="281"/>
    </row>
    <row r="50" spans="1:52" x14ac:dyDescent="0.25">
      <c r="L50" s="281"/>
      <c r="M50" s="281"/>
      <c r="N50" s="281"/>
      <c r="O50" s="281"/>
      <c r="P50" s="281"/>
      <c r="Q50" s="281"/>
      <c r="R50" s="281"/>
      <c r="S50" s="281"/>
      <c r="T50" s="281"/>
      <c r="U50" s="281"/>
      <c r="V50" s="281"/>
      <c r="W50" s="281"/>
      <c r="X50" s="281"/>
      <c r="Y50" s="281"/>
      <c r="Z50" s="281"/>
      <c r="AA50" s="281"/>
      <c r="AB50" s="281"/>
      <c r="AC50" s="281"/>
      <c r="AD50" s="281"/>
      <c r="AE50" s="281"/>
      <c r="AF50" s="281"/>
      <c r="AG50" s="281"/>
      <c r="AH50" s="281"/>
      <c r="AI50" s="281"/>
      <c r="AJ50" s="281"/>
      <c r="AK50" s="281"/>
      <c r="AL50" s="281"/>
      <c r="AM50" s="281"/>
      <c r="AN50" s="281"/>
      <c r="AO50" s="281"/>
      <c r="AP50" s="281"/>
      <c r="AQ50" s="281"/>
      <c r="AR50" s="281"/>
      <c r="AS50" s="281"/>
      <c r="AT50" s="281"/>
      <c r="AU50" s="281"/>
      <c r="AV50" s="281"/>
      <c r="AW50" s="281"/>
      <c r="AX50" s="281"/>
      <c r="AY50" s="281"/>
      <c r="AZ50" s="281"/>
    </row>
    <row r="51" spans="1:52" x14ac:dyDescent="0.25">
      <c r="B51" s="301" t="s">
        <v>125</v>
      </c>
      <c r="C51" s="301" t="s">
        <v>126</v>
      </c>
      <c r="L51" s="281"/>
      <c r="M51" s="281"/>
      <c r="N51" s="281"/>
      <c r="O51" s="281"/>
      <c r="P51" s="281"/>
      <c r="Q51" s="281"/>
      <c r="R51" s="281"/>
      <c r="S51" s="281"/>
      <c r="T51" s="281"/>
      <c r="U51" s="281"/>
      <c r="V51" s="281"/>
      <c r="W51" s="281"/>
      <c r="X51" s="281"/>
      <c r="Y51" s="281"/>
      <c r="Z51" s="281"/>
      <c r="AA51" s="281"/>
      <c r="AB51" s="281"/>
      <c r="AC51" s="281"/>
      <c r="AD51" s="281"/>
      <c r="AE51" s="281"/>
      <c r="AF51" s="281"/>
      <c r="AG51" s="281"/>
      <c r="AH51" s="281"/>
      <c r="AI51" s="281"/>
      <c r="AJ51" s="281"/>
      <c r="AK51" s="281"/>
      <c r="AL51" s="281"/>
      <c r="AM51" s="281"/>
      <c r="AN51" s="281"/>
      <c r="AO51" s="281"/>
      <c r="AP51" s="281"/>
      <c r="AQ51" s="281"/>
      <c r="AR51" s="281"/>
      <c r="AS51" s="281"/>
      <c r="AT51" s="281"/>
      <c r="AU51" s="281"/>
      <c r="AV51" s="281"/>
      <c r="AW51" s="281"/>
      <c r="AX51" s="281"/>
      <c r="AY51" s="281"/>
      <c r="AZ51" s="281"/>
    </row>
    <row r="52" spans="1:52" ht="31.5" x14ac:dyDescent="0.25">
      <c r="B52" s="301" t="s">
        <v>67</v>
      </c>
      <c r="C52" s="311" t="s">
        <v>127</v>
      </c>
      <c r="D52" s="299"/>
      <c r="E52" s="299"/>
      <c r="F52" s="299"/>
      <c r="G52" s="299">
        <v>10.276</v>
      </c>
      <c r="H52" s="299">
        <v>10.276</v>
      </c>
      <c r="I52" s="279">
        <v>2.14</v>
      </c>
      <c r="L52" s="281"/>
      <c r="M52" s="281"/>
      <c r="N52" s="281"/>
      <c r="O52" s="281"/>
      <c r="P52" s="281"/>
      <c r="Q52" s="281"/>
      <c r="R52" s="281"/>
      <c r="S52" s="281"/>
      <c r="T52" s="281"/>
      <c r="U52" s="281"/>
      <c r="V52" s="281"/>
      <c r="W52" s="281"/>
      <c r="X52" s="281"/>
      <c r="Y52" s="281"/>
      <c r="Z52" s="281"/>
      <c r="AA52" s="281"/>
      <c r="AB52" s="281"/>
      <c r="AC52" s="281"/>
      <c r="AD52" s="281"/>
      <c r="AE52" s="281"/>
      <c r="AF52" s="281"/>
      <c r="AG52" s="281"/>
      <c r="AH52" s="281"/>
      <c r="AI52" s="281"/>
      <c r="AJ52" s="281"/>
      <c r="AK52" s="281"/>
      <c r="AL52" s="281"/>
      <c r="AM52" s="281"/>
      <c r="AN52" s="281"/>
      <c r="AO52" s="281"/>
      <c r="AP52" s="281"/>
      <c r="AQ52" s="281"/>
      <c r="AR52" s="281"/>
      <c r="AS52" s="281"/>
      <c r="AT52" s="281"/>
      <c r="AU52" s="281"/>
      <c r="AV52" s="281"/>
      <c r="AW52" s="281"/>
      <c r="AX52" s="281"/>
      <c r="AY52" s="281"/>
      <c r="AZ52" s="281"/>
    </row>
    <row r="53" spans="1:52" ht="31.5" x14ac:dyDescent="0.25">
      <c r="B53" s="301" t="s">
        <v>67</v>
      </c>
      <c r="C53" s="311" t="s">
        <v>128</v>
      </c>
      <c r="D53" s="299"/>
      <c r="E53" s="299"/>
      <c r="F53" s="299"/>
      <c r="G53" s="299">
        <v>18.652999999999999</v>
      </c>
      <c r="H53" s="299">
        <v>18.652999999999999</v>
      </c>
      <c r="I53" s="279">
        <v>3.73</v>
      </c>
      <c r="L53" s="281"/>
      <c r="M53" s="281"/>
      <c r="N53" s="281"/>
      <c r="O53" s="281"/>
      <c r="P53" s="281"/>
      <c r="Q53" s="281"/>
      <c r="R53" s="281"/>
      <c r="S53" s="281"/>
      <c r="T53" s="281"/>
      <c r="U53" s="281"/>
      <c r="V53" s="281"/>
      <c r="W53" s="281"/>
      <c r="X53" s="281"/>
      <c r="Y53" s="281"/>
      <c r="Z53" s="281"/>
      <c r="AA53" s="281"/>
      <c r="AB53" s="281"/>
      <c r="AC53" s="281"/>
      <c r="AD53" s="281"/>
      <c r="AE53" s="281"/>
      <c r="AF53" s="281"/>
      <c r="AG53" s="281"/>
      <c r="AH53" s="281"/>
      <c r="AI53" s="281"/>
      <c r="AJ53" s="281"/>
      <c r="AK53" s="281"/>
      <c r="AL53" s="281"/>
      <c r="AM53" s="281"/>
      <c r="AN53" s="281"/>
      <c r="AO53" s="281"/>
      <c r="AP53" s="281"/>
      <c r="AQ53" s="281"/>
      <c r="AR53" s="281"/>
      <c r="AS53" s="281"/>
      <c r="AT53" s="281"/>
      <c r="AU53" s="281"/>
      <c r="AV53" s="281"/>
      <c r="AW53" s="281"/>
      <c r="AX53" s="281"/>
      <c r="AY53" s="281"/>
      <c r="AZ53" s="281"/>
    </row>
    <row r="54" spans="1:52" ht="10.5" customHeight="1" x14ac:dyDescent="0.25">
      <c r="B54" s="301"/>
      <c r="C54" s="301" t="s">
        <v>129</v>
      </c>
      <c r="D54" s="299"/>
      <c r="E54" s="299"/>
      <c r="F54" s="299"/>
      <c r="G54" s="299">
        <v>28.928999999999998</v>
      </c>
      <c r="H54" s="299">
        <v>28.928999999999998</v>
      </c>
      <c r="L54" s="281"/>
      <c r="M54" s="281"/>
      <c r="N54" s="281"/>
      <c r="O54" s="281"/>
      <c r="P54" s="281"/>
      <c r="Q54" s="281"/>
      <c r="R54" s="281"/>
      <c r="S54" s="281"/>
      <c r="T54" s="281"/>
      <c r="U54" s="281"/>
      <c r="V54" s="281"/>
      <c r="W54" s="281"/>
      <c r="X54" s="281"/>
      <c r="Y54" s="281"/>
      <c r="Z54" s="281"/>
      <c r="AA54" s="281"/>
      <c r="AB54" s="281"/>
      <c r="AC54" s="281"/>
      <c r="AD54" s="281"/>
      <c r="AE54" s="281"/>
      <c r="AF54" s="281"/>
      <c r="AG54" s="281"/>
      <c r="AH54" s="281"/>
      <c r="AI54" s="281"/>
      <c r="AJ54" s="281"/>
      <c r="AK54" s="281"/>
      <c r="AL54" s="281"/>
      <c r="AM54" s="281"/>
      <c r="AN54" s="281"/>
      <c r="AO54" s="281"/>
      <c r="AP54" s="281"/>
      <c r="AQ54" s="281"/>
      <c r="AR54" s="281"/>
      <c r="AS54" s="281"/>
      <c r="AT54" s="281"/>
      <c r="AU54" s="281"/>
      <c r="AV54" s="281"/>
      <c r="AW54" s="281"/>
      <c r="AX54" s="281"/>
      <c r="AY54" s="281"/>
      <c r="AZ54" s="281"/>
    </row>
    <row r="55" spans="1:52" x14ac:dyDescent="0.25">
      <c r="L55" s="281"/>
      <c r="M55" s="281"/>
      <c r="N55" s="281"/>
      <c r="O55" s="281"/>
      <c r="P55" s="281"/>
      <c r="Q55" s="281"/>
      <c r="R55" s="281"/>
      <c r="S55" s="281"/>
      <c r="T55" s="281"/>
      <c r="U55" s="281"/>
      <c r="V55" s="281"/>
      <c r="W55" s="281"/>
      <c r="X55" s="281"/>
      <c r="Y55" s="281"/>
      <c r="Z55" s="281"/>
      <c r="AA55" s="281"/>
      <c r="AB55" s="281"/>
      <c r="AC55" s="281"/>
      <c r="AD55" s="281"/>
      <c r="AE55" s="281"/>
      <c r="AF55" s="281"/>
      <c r="AG55" s="281"/>
      <c r="AH55" s="281"/>
      <c r="AI55" s="281"/>
      <c r="AJ55" s="281"/>
      <c r="AK55" s="281"/>
      <c r="AL55" s="281"/>
      <c r="AM55" s="281"/>
      <c r="AN55" s="281"/>
      <c r="AO55" s="281"/>
      <c r="AP55" s="281"/>
      <c r="AQ55" s="281"/>
      <c r="AR55" s="281"/>
      <c r="AS55" s="281"/>
      <c r="AT55" s="281"/>
      <c r="AU55" s="281"/>
      <c r="AV55" s="281"/>
      <c r="AW55" s="281"/>
      <c r="AX55" s="281"/>
      <c r="AY55" s="281"/>
      <c r="AZ55" s="281"/>
    </row>
    <row r="56" spans="1:52" ht="15.75" thickBot="1" x14ac:dyDescent="0.3">
      <c r="B56" s="301" t="s">
        <v>130</v>
      </c>
      <c r="C56" s="301" t="s">
        <v>131</v>
      </c>
      <c r="I56" s="317"/>
      <c r="J56" s="317"/>
      <c r="L56" s="281"/>
      <c r="M56" s="281"/>
      <c r="N56" s="281"/>
      <c r="O56" s="281"/>
      <c r="P56" s="281"/>
      <c r="Q56" s="281"/>
      <c r="R56" s="281"/>
      <c r="S56" s="281"/>
      <c r="T56" s="281"/>
      <c r="U56" s="281"/>
      <c r="V56" s="281"/>
      <c r="W56" s="281"/>
      <c r="X56" s="281"/>
      <c r="Y56" s="281"/>
      <c r="Z56" s="281"/>
      <c r="AA56" s="281"/>
      <c r="AB56" s="281"/>
      <c r="AC56" s="281"/>
      <c r="AD56" s="281"/>
      <c r="AE56" s="281"/>
      <c r="AF56" s="281"/>
      <c r="AG56" s="281"/>
      <c r="AH56" s="281"/>
      <c r="AI56" s="281"/>
      <c r="AJ56" s="281"/>
      <c r="AK56" s="281"/>
      <c r="AL56" s="281"/>
      <c r="AM56" s="281"/>
      <c r="AN56" s="281"/>
      <c r="AO56" s="281"/>
      <c r="AP56" s="281"/>
      <c r="AQ56" s="281"/>
      <c r="AR56" s="281"/>
      <c r="AS56" s="281"/>
      <c r="AT56" s="281"/>
      <c r="AU56" s="281"/>
      <c r="AV56" s="281"/>
      <c r="AW56" s="281"/>
      <c r="AX56" s="281"/>
      <c r="AY56" s="281"/>
      <c r="AZ56" s="281"/>
    </row>
    <row r="57" spans="1:52" ht="15.75" thickBot="1" x14ac:dyDescent="0.3">
      <c r="B57" s="301" t="s">
        <v>132</v>
      </c>
      <c r="C57" s="301" t="s">
        <v>133</v>
      </c>
      <c r="D57" s="310"/>
      <c r="E57" s="310"/>
      <c r="F57" s="310"/>
      <c r="G57" s="314">
        <v>19.913</v>
      </c>
      <c r="H57" s="299">
        <v>19.913</v>
      </c>
      <c r="I57" s="279">
        <v>3.83</v>
      </c>
      <c r="J57" s="318"/>
      <c r="K57" s="306"/>
      <c r="L57" s="281"/>
      <c r="M57" s="281"/>
      <c r="N57" s="281"/>
      <c r="O57" s="281"/>
      <c r="P57" s="281"/>
      <c r="Q57" s="281"/>
      <c r="R57" s="281"/>
      <c r="S57" s="281"/>
      <c r="T57" s="281"/>
      <c r="U57" s="281"/>
      <c r="V57" s="281"/>
      <c r="W57" s="281"/>
      <c r="X57" s="281"/>
      <c r="Y57" s="281"/>
      <c r="Z57" s="281"/>
      <c r="AA57" s="281"/>
      <c r="AB57" s="281"/>
      <c r="AC57" s="281"/>
      <c r="AD57" s="281"/>
      <c r="AE57" s="281"/>
      <c r="AF57" s="281"/>
      <c r="AG57" s="281"/>
      <c r="AH57" s="281"/>
      <c r="AI57" s="281"/>
      <c r="AJ57" s="281"/>
      <c r="AK57" s="281"/>
      <c r="AL57" s="281"/>
      <c r="AM57" s="281"/>
      <c r="AN57" s="281"/>
      <c r="AO57" s="281"/>
      <c r="AP57" s="281"/>
      <c r="AQ57" s="281"/>
      <c r="AR57" s="281"/>
      <c r="AS57" s="281"/>
      <c r="AT57" s="281"/>
      <c r="AU57" s="281"/>
      <c r="AV57" s="281"/>
      <c r="AW57" s="281"/>
      <c r="AX57" s="281"/>
      <c r="AY57" s="281"/>
      <c r="AZ57" s="281"/>
    </row>
    <row r="58" spans="1:52" x14ac:dyDescent="0.25">
      <c r="B58" s="301"/>
      <c r="C58" s="301" t="s">
        <v>134</v>
      </c>
      <c r="D58" s="310"/>
      <c r="E58" s="310"/>
      <c r="F58" s="310"/>
      <c r="G58" s="314">
        <v>0</v>
      </c>
      <c r="H58" s="299">
        <v>0</v>
      </c>
      <c r="I58" s="279">
        <v>3.91</v>
      </c>
      <c r="K58" s="306"/>
      <c r="L58" s="281"/>
      <c r="M58" s="281"/>
      <c r="N58" s="281"/>
      <c r="O58" s="281"/>
      <c r="P58" s="281"/>
      <c r="Q58" s="281"/>
      <c r="R58" s="281"/>
      <c r="S58" s="281"/>
      <c r="T58" s="281"/>
      <c r="U58" s="281"/>
      <c r="V58" s="281"/>
      <c r="W58" s="281"/>
      <c r="X58" s="281"/>
      <c r="Y58" s="281"/>
      <c r="Z58" s="281"/>
      <c r="AA58" s="281"/>
      <c r="AB58" s="281"/>
      <c r="AC58" s="281"/>
      <c r="AD58" s="281"/>
      <c r="AE58" s="281"/>
      <c r="AF58" s="281"/>
      <c r="AG58" s="281"/>
      <c r="AH58" s="281"/>
      <c r="AI58" s="281"/>
      <c r="AJ58" s="281"/>
      <c r="AK58" s="281"/>
      <c r="AL58" s="281"/>
      <c r="AM58" s="281"/>
      <c r="AN58" s="281"/>
      <c r="AO58" s="281"/>
      <c r="AP58" s="281"/>
      <c r="AQ58" s="281"/>
      <c r="AR58" s="281"/>
      <c r="AS58" s="281"/>
      <c r="AT58" s="281"/>
      <c r="AU58" s="281"/>
      <c r="AV58" s="281"/>
      <c r="AW58" s="281"/>
      <c r="AX58" s="281"/>
      <c r="AY58" s="281"/>
      <c r="AZ58" s="281"/>
    </row>
    <row r="59" spans="1:52" x14ac:dyDescent="0.25">
      <c r="B59" s="301"/>
      <c r="C59" s="301" t="s">
        <v>135</v>
      </c>
      <c r="D59" s="310"/>
      <c r="E59" s="310"/>
      <c r="F59" s="310"/>
      <c r="G59" s="299">
        <v>19.913</v>
      </c>
      <c r="H59" s="299">
        <v>19.913</v>
      </c>
      <c r="L59" s="281"/>
      <c r="M59" s="281"/>
      <c r="N59" s="281"/>
      <c r="O59" s="281"/>
      <c r="P59" s="281"/>
      <c r="Q59" s="281"/>
      <c r="R59" s="281"/>
      <c r="S59" s="281"/>
      <c r="T59" s="281"/>
      <c r="U59" s="281"/>
      <c r="V59" s="281"/>
      <c r="W59" s="281"/>
      <c r="X59" s="281"/>
      <c r="Y59" s="281"/>
      <c r="Z59" s="281"/>
      <c r="AA59" s="281"/>
      <c r="AB59" s="281"/>
      <c r="AC59" s="281"/>
      <c r="AD59" s="281"/>
      <c r="AE59" s="281"/>
      <c r="AF59" s="281"/>
      <c r="AG59" s="281"/>
      <c r="AH59" s="281"/>
      <c r="AI59" s="281"/>
      <c r="AJ59" s="281"/>
      <c r="AK59" s="281"/>
      <c r="AL59" s="281"/>
      <c r="AM59" s="281"/>
      <c r="AN59" s="281"/>
      <c r="AO59" s="281"/>
      <c r="AP59" s="281"/>
      <c r="AQ59" s="281"/>
      <c r="AR59" s="281"/>
      <c r="AS59" s="281"/>
      <c r="AT59" s="281"/>
      <c r="AU59" s="281"/>
      <c r="AV59" s="281"/>
      <c r="AW59" s="281"/>
      <c r="AX59" s="281"/>
      <c r="AY59" s="281"/>
      <c r="AZ59" s="281"/>
    </row>
    <row r="60" spans="1:52" x14ac:dyDescent="0.25">
      <c r="B60" s="301"/>
      <c r="C60" s="301" t="s">
        <v>136</v>
      </c>
      <c r="D60" s="310">
        <v>53.801000000000002</v>
      </c>
      <c r="E60" s="310">
        <v>61.082000000000001</v>
      </c>
      <c r="F60" s="310">
        <v>361.79</v>
      </c>
      <c r="G60" s="310">
        <v>52.344999999999999</v>
      </c>
      <c r="H60" s="310">
        <v>529.01800000000003</v>
      </c>
      <c r="L60" s="281"/>
      <c r="M60" s="281"/>
      <c r="N60" s="281"/>
      <c r="O60" s="281"/>
      <c r="P60" s="281"/>
      <c r="Q60" s="281"/>
      <c r="R60" s="281"/>
      <c r="S60" s="281"/>
      <c r="T60" s="281"/>
      <c r="U60" s="281"/>
      <c r="V60" s="281"/>
      <c r="W60" s="281"/>
      <c r="X60" s="281"/>
      <c r="Y60" s="281"/>
      <c r="Z60" s="281"/>
      <c r="AA60" s="281"/>
      <c r="AB60" s="281"/>
      <c r="AC60" s="281"/>
      <c r="AD60" s="281"/>
      <c r="AE60" s="281"/>
      <c r="AF60" s="281"/>
      <c r="AG60" s="281"/>
      <c r="AH60" s="281"/>
      <c r="AI60" s="281"/>
      <c r="AJ60" s="281"/>
      <c r="AK60" s="281"/>
      <c r="AL60" s="281"/>
      <c r="AM60" s="281"/>
      <c r="AN60" s="281"/>
      <c r="AO60" s="281"/>
      <c r="AP60" s="281"/>
      <c r="AQ60" s="281"/>
      <c r="AR60" s="281"/>
      <c r="AS60" s="281"/>
      <c r="AT60" s="281"/>
      <c r="AU60" s="281"/>
      <c r="AV60" s="281"/>
      <c r="AW60" s="281"/>
      <c r="AX60" s="281"/>
      <c r="AY60" s="281"/>
      <c r="AZ60" s="281"/>
    </row>
    <row r="61" spans="1:52" ht="21" customHeight="1" x14ac:dyDescent="0.25">
      <c r="B61" s="301" t="s">
        <v>137</v>
      </c>
      <c r="C61" s="301" t="s">
        <v>138</v>
      </c>
      <c r="D61" s="310">
        <v>1.6140000000000001</v>
      </c>
      <c r="E61" s="310">
        <v>1.8320000000000001</v>
      </c>
      <c r="F61" s="310">
        <v>10.853999999999999</v>
      </c>
      <c r="G61" s="310">
        <v>1.57</v>
      </c>
      <c r="H61" s="310">
        <v>15.87</v>
      </c>
      <c r="L61" s="281"/>
      <c r="M61" s="281"/>
      <c r="N61" s="281"/>
      <c r="O61" s="281"/>
      <c r="P61" s="281"/>
      <c r="Q61" s="281"/>
      <c r="R61" s="281"/>
      <c r="S61" s="281"/>
      <c r="T61" s="281"/>
      <c r="U61" s="281"/>
      <c r="V61" s="281"/>
      <c r="W61" s="281"/>
      <c r="X61" s="281"/>
      <c r="Y61" s="281"/>
      <c r="Z61" s="281"/>
      <c r="AA61" s="281"/>
      <c r="AB61" s="281"/>
      <c r="AC61" s="281"/>
      <c r="AD61" s="281"/>
      <c r="AE61" s="281"/>
      <c r="AF61" s="281"/>
      <c r="AG61" s="281"/>
      <c r="AH61" s="281"/>
      <c r="AI61" s="281"/>
      <c r="AJ61" s="281"/>
      <c r="AK61" s="281"/>
      <c r="AL61" s="281"/>
      <c r="AM61" s="281"/>
      <c r="AN61" s="281"/>
      <c r="AO61" s="281"/>
      <c r="AP61" s="281"/>
      <c r="AQ61" s="281"/>
      <c r="AR61" s="281"/>
      <c r="AS61" s="281"/>
      <c r="AT61" s="281"/>
      <c r="AU61" s="281"/>
      <c r="AV61" s="281"/>
      <c r="AW61" s="281"/>
      <c r="AX61" s="281"/>
      <c r="AY61" s="281"/>
      <c r="AZ61" s="281"/>
    </row>
    <row r="62" spans="1:52" x14ac:dyDescent="0.25">
      <c r="B62" s="301"/>
      <c r="C62" s="301" t="s">
        <v>139</v>
      </c>
      <c r="D62" s="310">
        <v>55.414999999999999</v>
      </c>
      <c r="E62" s="310">
        <v>62.914000000000001</v>
      </c>
      <c r="F62" s="310">
        <v>372.64400000000001</v>
      </c>
      <c r="G62" s="310">
        <v>53.914999999999999</v>
      </c>
      <c r="H62" s="310">
        <v>544.88800000000003</v>
      </c>
      <c r="L62" s="281"/>
      <c r="M62" s="281"/>
      <c r="N62" s="281"/>
      <c r="O62" s="281"/>
      <c r="P62" s="281"/>
      <c r="Q62" s="281"/>
      <c r="R62" s="281"/>
      <c r="S62" s="281"/>
      <c r="T62" s="281"/>
      <c r="U62" s="281"/>
      <c r="V62" s="281"/>
      <c r="W62" s="281"/>
      <c r="X62" s="281"/>
      <c r="Y62" s="281"/>
      <c r="Z62" s="281"/>
      <c r="AA62" s="281"/>
      <c r="AB62" s="281"/>
      <c r="AC62" s="281"/>
      <c r="AD62" s="281"/>
      <c r="AE62" s="281"/>
      <c r="AF62" s="281"/>
      <c r="AG62" s="281"/>
      <c r="AH62" s="281"/>
      <c r="AI62" s="281"/>
      <c r="AJ62" s="281"/>
      <c r="AK62" s="281"/>
      <c r="AL62" s="281"/>
      <c r="AM62" s="281"/>
      <c r="AN62" s="281"/>
      <c r="AO62" s="281"/>
      <c r="AP62" s="281"/>
      <c r="AQ62" s="281"/>
      <c r="AR62" s="281"/>
      <c r="AS62" s="281"/>
      <c r="AT62" s="281"/>
      <c r="AU62" s="281"/>
      <c r="AV62" s="281"/>
      <c r="AW62" s="281"/>
      <c r="AX62" s="281"/>
      <c r="AY62" s="281"/>
      <c r="AZ62" s="281"/>
    </row>
    <row r="63" spans="1:52" x14ac:dyDescent="0.25">
      <c r="L63" s="281"/>
      <c r="M63" s="281"/>
      <c r="N63" s="281"/>
      <c r="O63" s="281"/>
      <c r="P63" s="281"/>
      <c r="Q63" s="281"/>
      <c r="R63" s="281"/>
      <c r="S63" s="281"/>
      <c r="T63" s="281"/>
      <c r="U63" s="281"/>
      <c r="V63" s="281"/>
      <c r="W63" s="281"/>
      <c r="X63" s="281"/>
      <c r="Y63" s="281"/>
      <c r="Z63" s="281"/>
      <c r="AA63" s="281"/>
      <c r="AB63" s="281"/>
      <c r="AC63" s="281"/>
      <c r="AD63" s="281"/>
      <c r="AE63" s="281"/>
      <c r="AF63" s="281"/>
      <c r="AG63" s="281"/>
      <c r="AH63" s="281"/>
      <c r="AI63" s="281"/>
      <c r="AJ63" s="281"/>
      <c r="AK63" s="281"/>
      <c r="AL63" s="281"/>
      <c r="AM63" s="281"/>
      <c r="AN63" s="281"/>
      <c r="AO63" s="281"/>
      <c r="AP63" s="281"/>
      <c r="AQ63" s="281"/>
      <c r="AR63" s="281"/>
      <c r="AS63" s="281"/>
      <c r="AT63" s="281"/>
      <c r="AU63" s="281"/>
      <c r="AV63" s="281"/>
      <c r="AW63" s="281"/>
      <c r="AX63" s="281"/>
      <c r="AY63" s="281"/>
      <c r="AZ63" s="281"/>
    </row>
    <row r="64" spans="1:52" ht="15" customHeight="1" x14ac:dyDescent="0.25">
      <c r="A64" s="437" t="s">
        <v>140</v>
      </c>
      <c r="B64" s="437"/>
      <c r="C64" s="438"/>
      <c r="D64" s="438"/>
      <c r="E64" s="438"/>
      <c r="F64" s="438"/>
      <c r="G64" s="438"/>
      <c r="H64" s="438"/>
      <c r="L64" s="281"/>
      <c r="M64" s="281"/>
      <c r="N64" s="281"/>
      <c r="O64" s="281"/>
      <c r="P64" s="281"/>
      <c r="Q64" s="281"/>
      <c r="R64" s="281"/>
      <c r="S64" s="281"/>
      <c r="T64" s="281"/>
      <c r="U64" s="281"/>
      <c r="V64" s="281"/>
      <c r="W64" s="281"/>
      <c r="X64" s="281"/>
      <c r="Y64" s="281"/>
      <c r="Z64" s="281"/>
      <c r="AA64" s="281"/>
      <c r="AB64" s="281"/>
      <c r="AC64" s="281"/>
      <c r="AD64" s="281"/>
      <c r="AE64" s="281"/>
      <c r="AF64" s="281"/>
      <c r="AG64" s="281"/>
      <c r="AH64" s="281"/>
      <c r="AI64" s="281"/>
      <c r="AJ64" s="281"/>
      <c r="AK64" s="281"/>
      <c r="AL64" s="281"/>
      <c r="AM64" s="281"/>
      <c r="AN64" s="281"/>
      <c r="AO64" s="281"/>
      <c r="AP64" s="281"/>
      <c r="AQ64" s="281"/>
      <c r="AR64" s="281"/>
      <c r="AS64" s="281"/>
      <c r="AT64" s="281"/>
      <c r="AU64" s="281"/>
      <c r="AV64" s="281"/>
      <c r="AW64" s="281"/>
      <c r="AX64" s="281"/>
      <c r="AY64" s="281"/>
      <c r="AZ64" s="281"/>
    </row>
    <row r="65" spans="1:52" x14ac:dyDescent="0.25">
      <c r="C65" s="436" t="s">
        <v>141</v>
      </c>
      <c r="D65" s="436"/>
      <c r="E65" s="436"/>
      <c r="F65" s="436"/>
      <c r="G65" s="436"/>
      <c r="H65" s="436"/>
      <c r="L65" s="281"/>
      <c r="M65" s="281"/>
      <c r="N65" s="281"/>
      <c r="O65" s="281"/>
      <c r="P65" s="281"/>
      <c r="Q65" s="281"/>
      <c r="R65" s="281"/>
      <c r="S65" s="281"/>
      <c r="T65" s="281"/>
      <c r="U65" s="281"/>
      <c r="V65" s="281"/>
      <c r="W65" s="281"/>
      <c r="X65" s="281"/>
      <c r="Y65" s="281"/>
      <c r="Z65" s="281"/>
      <c r="AA65" s="281"/>
      <c r="AB65" s="281"/>
      <c r="AC65" s="281"/>
      <c r="AD65" s="281"/>
      <c r="AE65" s="281"/>
      <c r="AF65" s="281"/>
      <c r="AG65" s="281"/>
      <c r="AH65" s="281"/>
      <c r="AI65" s="281"/>
      <c r="AJ65" s="281"/>
      <c r="AK65" s="281"/>
      <c r="AL65" s="281"/>
      <c r="AM65" s="281"/>
      <c r="AN65" s="281"/>
      <c r="AO65" s="281"/>
      <c r="AP65" s="281"/>
      <c r="AQ65" s="281"/>
      <c r="AR65" s="281"/>
      <c r="AS65" s="281"/>
      <c r="AT65" s="281"/>
      <c r="AU65" s="281"/>
      <c r="AV65" s="281"/>
      <c r="AW65" s="281"/>
      <c r="AX65" s="281"/>
      <c r="AY65" s="281"/>
      <c r="AZ65" s="281"/>
    </row>
    <row r="66" spans="1:52" x14ac:dyDescent="0.25">
      <c r="L66" s="281"/>
      <c r="M66" s="281"/>
      <c r="N66" s="281"/>
      <c r="O66" s="281"/>
      <c r="P66" s="281"/>
      <c r="Q66" s="281"/>
      <c r="R66" s="281"/>
      <c r="S66" s="281"/>
      <c r="T66" s="281"/>
      <c r="U66" s="281"/>
      <c r="V66" s="281"/>
      <c r="W66" s="281"/>
      <c r="X66" s="281"/>
      <c r="Y66" s="281"/>
      <c r="Z66" s="281"/>
      <c r="AA66" s="281"/>
      <c r="AB66" s="281"/>
      <c r="AC66" s="281"/>
      <c r="AD66" s="281"/>
      <c r="AE66" s="281"/>
      <c r="AF66" s="281"/>
      <c r="AG66" s="281"/>
      <c r="AH66" s="281"/>
      <c r="AI66" s="281"/>
      <c r="AJ66" s="281"/>
      <c r="AK66" s="281"/>
      <c r="AL66" s="281"/>
      <c r="AM66" s="281"/>
      <c r="AN66" s="281"/>
      <c r="AO66" s="281"/>
      <c r="AP66" s="281"/>
      <c r="AQ66" s="281"/>
      <c r="AR66" s="281"/>
      <c r="AS66" s="281"/>
      <c r="AT66" s="281"/>
      <c r="AU66" s="281"/>
      <c r="AV66" s="281"/>
      <c r="AW66" s="281"/>
      <c r="AX66" s="281"/>
      <c r="AY66" s="281"/>
      <c r="AZ66" s="281"/>
    </row>
    <row r="67" spans="1:52" x14ac:dyDescent="0.25">
      <c r="A67" s="434" t="s">
        <v>142</v>
      </c>
      <c r="B67" s="434"/>
      <c r="C67" s="319" t="s">
        <v>143</v>
      </c>
      <c r="D67" s="282" t="s">
        <v>144</v>
      </c>
      <c r="E67" s="438" t="s">
        <v>145</v>
      </c>
      <c r="F67" s="438"/>
      <c r="G67" s="438"/>
      <c r="H67" s="438"/>
      <c r="L67" s="281"/>
      <c r="M67" s="281"/>
      <c r="N67" s="281"/>
      <c r="O67" s="281"/>
      <c r="P67" s="281"/>
      <c r="Q67" s="281"/>
      <c r="R67" s="281"/>
      <c r="S67" s="281"/>
      <c r="T67" s="281"/>
      <c r="U67" s="281"/>
      <c r="V67" s="281"/>
      <c r="W67" s="281"/>
      <c r="X67" s="281"/>
      <c r="Y67" s="281"/>
      <c r="Z67" s="281"/>
      <c r="AA67" s="281"/>
      <c r="AB67" s="281"/>
      <c r="AC67" s="281"/>
      <c r="AD67" s="281"/>
      <c r="AE67" s="281"/>
      <c r="AF67" s="281"/>
      <c r="AG67" s="281"/>
      <c r="AH67" s="281"/>
      <c r="AI67" s="281"/>
      <c r="AJ67" s="281"/>
      <c r="AK67" s="281"/>
      <c r="AL67" s="281"/>
      <c r="AM67" s="281"/>
      <c r="AN67" s="281"/>
      <c r="AO67" s="281"/>
      <c r="AP67" s="281"/>
      <c r="AQ67" s="281"/>
      <c r="AR67" s="281"/>
      <c r="AS67" s="281"/>
      <c r="AT67" s="281"/>
      <c r="AU67" s="281"/>
      <c r="AV67" s="281"/>
      <c r="AW67" s="281"/>
      <c r="AX67" s="281"/>
      <c r="AY67" s="281"/>
      <c r="AZ67" s="281"/>
    </row>
    <row r="68" spans="1:52" x14ac:dyDescent="0.25">
      <c r="C68" s="320" t="s">
        <v>146</v>
      </c>
      <c r="E68" s="436" t="s">
        <v>141</v>
      </c>
      <c r="F68" s="436"/>
      <c r="G68" s="436"/>
      <c r="H68" s="436"/>
      <c r="L68" s="281"/>
      <c r="M68" s="281"/>
      <c r="N68" s="281"/>
      <c r="O68" s="281"/>
      <c r="P68" s="281"/>
      <c r="Q68" s="281"/>
      <c r="R68" s="281"/>
      <c r="S68" s="281"/>
      <c r="T68" s="281"/>
      <c r="U68" s="281"/>
      <c r="V68" s="281"/>
      <c r="W68" s="281"/>
      <c r="X68" s="281"/>
      <c r="Y68" s="281"/>
      <c r="Z68" s="281"/>
      <c r="AA68" s="281"/>
      <c r="AB68" s="281"/>
      <c r="AC68" s="281"/>
      <c r="AD68" s="281"/>
      <c r="AE68" s="281"/>
      <c r="AF68" s="281"/>
      <c r="AG68" s="281"/>
      <c r="AH68" s="281"/>
      <c r="AI68" s="281"/>
      <c r="AJ68" s="281"/>
      <c r="AK68" s="281"/>
      <c r="AL68" s="281"/>
      <c r="AM68" s="281"/>
      <c r="AN68" s="281"/>
      <c r="AO68" s="281"/>
      <c r="AP68" s="281"/>
      <c r="AQ68" s="281"/>
      <c r="AR68" s="281"/>
      <c r="AS68" s="281"/>
      <c r="AT68" s="281"/>
      <c r="AU68" s="281"/>
      <c r="AV68" s="281"/>
      <c r="AW68" s="281"/>
      <c r="AX68" s="281"/>
      <c r="AY68" s="281"/>
      <c r="AZ68" s="281"/>
    </row>
    <row r="69" spans="1:52" x14ac:dyDescent="0.25">
      <c r="H69" s="321"/>
      <c r="L69" s="281"/>
      <c r="M69" s="281"/>
      <c r="N69" s="281"/>
      <c r="O69" s="281"/>
      <c r="P69" s="281"/>
      <c r="Q69" s="281"/>
      <c r="R69" s="281"/>
      <c r="S69" s="281"/>
      <c r="T69" s="281"/>
      <c r="U69" s="281"/>
      <c r="V69" s="281"/>
      <c r="W69" s="281"/>
      <c r="X69" s="281"/>
      <c r="Y69" s="281"/>
      <c r="Z69" s="281"/>
      <c r="AA69" s="281"/>
      <c r="AB69" s="281"/>
      <c r="AC69" s="281"/>
      <c r="AD69" s="281"/>
      <c r="AE69" s="281"/>
      <c r="AF69" s="281"/>
      <c r="AG69" s="281"/>
      <c r="AH69" s="281"/>
      <c r="AI69" s="281"/>
      <c r="AJ69" s="281"/>
      <c r="AK69" s="281"/>
      <c r="AL69" s="281"/>
      <c r="AM69" s="281"/>
      <c r="AN69" s="281"/>
      <c r="AO69" s="281"/>
      <c r="AP69" s="281"/>
      <c r="AQ69" s="281"/>
      <c r="AR69" s="281"/>
      <c r="AS69" s="281"/>
      <c r="AT69" s="281"/>
      <c r="AU69" s="281"/>
      <c r="AV69" s="281"/>
      <c r="AW69" s="281"/>
      <c r="AX69" s="281"/>
      <c r="AY69" s="281"/>
      <c r="AZ69" s="281"/>
    </row>
    <row r="70" spans="1:52" x14ac:dyDescent="0.25">
      <c r="A70" s="434" t="s">
        <v>147</v>
      </c>
      <c r="B70" s="434"/>
      <c r="C70" s="435" t="s">
        <v>148</v>
      </c>
      <c r="D70" s="435"/>
      <c r="E70" s="435"/>
      <c r="F70" s="435"/>
      <c r="G70" s="435"/>
      <c r="H70" s="435"/>
      <c r="L70" s="281"/>
      <c r="M70" s="281"/>
      <c r="N70" s="281"/>
      <c r="O70" s="281"/>
      <c r="P70" s="281"/>
      <c r="Q70" s="281"/>
      <c r="R70" s="281"/>
      <c r="S70" s="281"/>
      <c r="T70" s="281"/>
      <c r="U70" s="281"/>
      <c r="V70" s="281"/>
      <c r="W70" s="281"/>
      <c r="X70" s="281"/>
      <c r="Y70" s="281"/>
      <c r="Z70" s="281"/>
      <c r="AA70" s="281"/>
      <c r="AB70" s="281"/>
      <c r="AC70" s="281"/>
      <c r="AD70" s="281"/>
      <c r="AE70" s="281"/>
      <c r="AF70" s="281"/>
      <c r="AG70" s="281"/>
      <c r="AH70" s="281"/>
      <c r="AI70" s="281"/>
      <c r="AJ70" s="281"/>
      <c r="AK70" s="281"/>
      <c r="AL70" s="281"/>
      <c r="AM70" s="281"/>
      <c r="AN70" s="281"/>
      <c r="AO70" s="281"/>
      <c r="AP70" s="281"/>
      <c r="AQ70" s="281"/>
      <c r="AR70" s="281"/>
      <c r="AS70" s="281"/>
      <c r="AT70" s="281"/>
      <c r="AU70" s="281"/>
      <c r="AV70" s="281"/>
      <c r="AW70" s="281"/>
      <c r="AX70" s="281"/>
      <c r="AY70" s="281"/>
      <c r="AZ70" s="281"/>
    </row>
    <row r="71" spans="1:52" x14ac:dyDescent="0.25">
      <c r="C71" s="436" t="s">
        <v>149</v>
      </c>
      <c r="D71" s="436"/>
      <c r="E71" s="436"/>
      <c r="F71" s="436"/>
      <c r="G71" s="436"/>
      <c r="H71" s="436"/>
      <c r="L71" s="281"/>
      <c r="M71" s="281"/>
      <c r="N71" s="281"/>
      <c r="O71" s="281"/>
      <c r="P71" s="281"/>
      <c r="Q71" s="281"/>
      <c r="R71" s="281"/>
      <c r="S71" s="281"/>
      <c r="T71" s="281"/>
      <c r="U71" s="281"/>
      <c r="V71" s="281"/>
      <c r="W71" s="281"/>
      <c r="X71" s="281"/>
      <c r="Y71" s="281"/>
      <c r="Z71" s="281"/>
      <c r="AA71" s="281"/>
      <c r="AB71" s="281"/>
      <c r="AC71" s="281"/>
      <c r="AD71" s="281"/>
      <c r="AE71" s="281"/>
      <c r="AF71" s="281"/>
      <c r="AG71" s="281"/>
      <c r="AH71" s="281"/>
      <c r="AI71" s="281"/>
      <c r="AJ71" s="281"/>
      <c r="AK71" s="281"/>
      <c r="AL71" s="281"/>
      <c r="AM71" s="281"/>
      <c r="AN71" s="281"/>
      <c r="AO71" s="281"/>
      <c r="AP71" s="281"/>
      <c r="AQ71" s="281"/>
      <c r="AR71" s="281"/>
      <c r="AS71" s="281"/>
      <c r="AT71" s="281"/>
      <c r="AU71" s="281"/>
      <c r="AV71" s="281"/>
      <c r="AW71" s="281"/>
      <c r="AX71" s="281"/>
      <c r="AY71" s="281"/>
      <c r="AZ71" s="281"/>
    </row>
    <row r="72" spans="1:52" x14ac:dyDescent="0.25">
      <c r="L72" s="281"/>
      <c r="M72" s="281"/>
      <c r="N72" s="281"/>
      <c r="O72" s="281"/>
      <c r="P72" s="281"/>
      <c r="Q72" s="281"/>
      <c r="R72" s="281"/>
      <c r="S72" s="281"/>
      <c r="T72" s="281"/>
      <c r="U72" s="281"/>
      <c r="V72" s="281"/>
      <c r="W72" s="281"/>
      <c r="X72" s="281"/>
      <c r="Y72" s="281"/>
      <c r="Z72" s="281"/>
      <c r="AA72" s="281"/>
      <c r="AB72" s="281"/>
      <c r="AC72" s="281"/>
      <c r="AD72" s="281"/>
      <c r="AE72" s="281"/>
      <c r="AF72" s="281"/>
      <c r="AG72" s="281"/>
      <c r="AH72" s="281"/>
      <c r="AI72" s="281"/>
      <c r="AJ72" s="281"/>
      <c r="AK72" s="281"/>
      <c r="AL72" s="281"/>
      <c r="AM72" s="281"/>
      <c r="AN72" s="281"/>
      <c r="AO72" s="281"/>
      <c r="AP72" s="281"/>
      <c r="AQ72" s="281"/>
      <c r="AR72" s="281"/>
      <c r="AS72" s="281"/>
      <c r="AT72" s="281"/>
      <c r="AU72" s="281"/>
      <c r="AV72" s="281"/>
      <c r="AW72" s="281"/>
      <c r="AX72" s="281"/>
      <c r="AY72" s="281"/>
      <c r="AZ72" s="281"/>
    </row>
    <row r="73" spans="1:52" x14ac:dyDescent="0.25">
      <c r="L73" s="281"/>
      <c r="M73" s="281"/>
      <c r="N73" s="281"/>
      <c r="O73" s="281"/>
      <c r="P73" s="281"/>
      <c r="Q73" s="281"/>
      <c r="R73" s="281"/>
      <c r="S73" s="281"/>
      <c r="T73" s="281"/>
      <c r="U73" s="281"/>
      <c r="V73" s="281"/>
      <c r="W73" s="281"/>
      <c r="X73" s="281"/>
      <c r="Y73" s="281"/>
      <c r="Z73" s="281"/>
      <c r="AA73" s="281"/>
      <c r="AB73" s="281"/>
      <c r="AC73" s="281"/>
      <c r="AD73" s="281"/>
      <c r="AE73" s="281"/>
      <c r="AF73" s="281"/>
      <c r="AG73" s="281"/>
      <c r="AH73" s="281"/>
      <c r="AI73" s="281"/>
      <c r="AJ73" s="281"/>
      <c r="AK73" s="281"/>
      <c r="AL73" s="281"/>
      <c r="AM73" s="281"/>
      <c r="AN73" s="281"/>
      <c r="AO73" s="281"/>
      <c r="AP73" s="281"/>
      <c r="AQ73" s="281"/>
      <c r="AR73" s="281"/>
      <c r="AS73" s="281"/>
      <c r="AT73" s="281"/>
      <c r="AU73" s="281"/>
      <c r="AV73" s="281"/>
      <c r="AW73" s="281"/>
      <c r="AX73" s="281"/>
      <c r="AY73" s="281"/>
      <c r="AZ73" s="281"/>
    </row>
    <row r="74" spans="1:52" x14ac:dyDescent="0.25">
      <c r="L74" s="281"/>
      <c r="M74" s="281"/>
      <c r="N74" s="281"/>
      <c r="O74" s="281"/>
      <c r="P74" s="281"/>
      <c r="Q74" s="281"/>
      <c r="R74" s="281"/>
      <c r="S74" s="281"/>
      <c r="T74" s="281"/>
      <c r="U74" s="281"/>
      <c r="V74" s="281"/>
      <c r="W74" s="281"/>
      <c r="X74" s="281"/>
      <c r="Y74" s="281"/>
      <c r="Z74" s="281"/>
      <c r="AA74" s="281"/>
      <c r="AB74" s="281"/>
      <c r="AC74" s="281"/>
      <c r="AD74" s="281"/>
      <c r="AE74" s="281"/>
      <c r="AF74" s="281"/>
      <c r="AG74" s="281"/>
      <c r="AH74" s="281"/>
      <c r="AI74" s="281"/>
      <c r="AJ74" s="281"/>
      <c r="AK74" s="281"/>
      <c r="AL74" s="281"/>
      <c r="AM74" s="281"/>
      <c r="AN74" s="281"/>
      <c r="AO74" s="281"/>
      <c r="AP74" s="281"/>
      <c r="AQ74" s="281"/>
      <c r="AR74" s="281"/>
      <c r="AS74" s="281"/>
      <c r="AT74" s="281"/>
      <c r="AU74" s="281"/>
      <c r="AV74" s="281"/>
      <c r="AW74" s="281"/>
      <c r="AX74" s="281"/>
      <c r="AY74" s="281"/>
      <c r="AZ74" s="281"/>
    </row>
    <row r="75" spans="1:52" x14ac:dyDescent="0.25">
      <c r="L75" s="281"/>
      <c r="M75" s="281"/>
      <c r="N75" s="281"/>
      <c r="O75" s="281"/>
      <c r="P75" s="281"/>
      <c r="Q75" s="281"/>
      <c r="R75" s="281"/>
      <c r="S75" s="281"/>
      <c r="T75" s="281"/>
      <c r="U75" s="281"/>
      <c r="V75" s="281"/>
      <c r="W75" s="281"/>
      <c r="X75" s="281"/>
      <c r="Y75" s="281"/>
      <c r="Z75" s="281"/>
      <c r="AA75" s="281"/>
      <c r="AB75" s="281"/>
      <c r="AC75" s="281"/>
      <c r="AD75" s="281"/>
      <c r="AE75" s="281"/>
      <c r="AF75" s="281"/>
      <c r="AG75" s="281"/>
      <c r="AH75" s="281"/>
      <c r="AI75" s="281"/>
      <c r="AJ75" s="281"/>
      <c r="AK75" s="281"/>
      <c r="AL75" s="281"/>
      <c r="AM75" s="281"/>
      <c r="AN75" s="281"/>
      <c r="AO75" s="281"/>
      <c r="AP75" s="281"/>
      <c r="AQ75" s="281"/>
      <c r="AR75" s="281"/>
      <c r="AS75" s="281"/>
      <c r="AT75" s="281"/>
      <c r="AU75" s="281"/>
      <c r="AV75" s="281"/>
      <c r="AW75" s="281"/>
      <c r="AX75" s="281"/>
      <c r="AY75" s="281"/>
      <c r="AZ75" s="281"/>
    </row>
    <row r="76" spans="1:52" x14ac:dyDescent="0.25">
      <c r="L76" s="281"/>
      <c r="M76" s="281"/>
      <c r="N76" s="281"/>
      <c r="O76" s="281"/>
      <c r="P76" s="281"/>
      <c r="Q76" s="281"/>
      <c r="R76" s="281"/>
      <c r="S76" s="281"/>
      <c r="T76" s="281"/>
      <c r="U76" s="281"/>
      <c r="V76" s="281"/>
      <c r="W76" s="281"/>
      <c r="X76" s="281"/>
      <c r="Y76" s="281"/>
      <c r="Z76" s="281"/>
      <c r="AA76" s="281"/>
      <c r="AB76" s="281"/>
      <c r="AC76" s="281"/>
      <c r="AD76" s="281"/>
      <c r="AE76" s="281"/>
      <c r="AF76" s="281"/>
      <c r="AG76" s="281"/>
      <c r="AH76" s="281"/>
      <c r="AI76" s="281"/>
      <c r="AJ76" s="281"/>
      <c r="AK76" s="281"/>
      <c r="AL76" s="281"/>
      <c r="AM76" s="281"/>
      <c r="AN76" s="281"/>
      <c r="AO76" s="281"/>
      <c r="AP76" s="281"/>
      <c r="AQ76" s="281"/>
      <c r="AR76" s="281"/>
      <c r="AS76" s="281"/>
      <c r="AT76" s="281"/>
      <c r="AU76" s="281"/>
      <c r="AV76" s="281"/>
      <c r="AW76" s="281"/>
      <c r="AX76" s="281"/>
      <c r="AY76" s="281"/>
      <c r="AZ76" s="281"/>
    </row>
    <row r="77" spans="1:52" x14ac:dyDescent="0.25">
      <c r="L77" s="281"/>
      <c r="M77" s="281"/>
      <c r="N77" s="281"/>
      <c r="O77" s="281"/>
      <c r="P77" s="281"/>
      <c r="Q77" s="281"/>
      <c r="R77" s="281"/>
      <c r="S77" s="281"/>
      <c r="T77" s="281"/>
      <c r="U77" s="281"/>
      <c r="V77" s="281"/>
      <c r="W77" s="281"/>
      <c r="X77" s="281"/>
      <c r="Y77" s="281"/>
      <c r="Z77" s="281"/>
      <c r="AA77" s="281"/>
      <c r="AB77" s="281"/>
      <c r="AC77" s="281"/>
      <c r="AD77" s="281"/>
      <c r="AE77" s="281"/>
      <c r="AF77" s="281"/>
      <c r="AG77" s="281"/>
      <c r="AH77" s="281"/>
      <c r="AI77" s="281"/>
      <c r="AJ77" s="281"/>
      <c r="AK77" s="281"/>
      <c r="AL77" s="281"/>
      <c r="AM77" s="281"/>
      <c r="AN77" s="281"/>
      <c r="AO77" s="281"/>
      <c r="AP77" s="281"/>
      <c r="AQ77" s="281"/>
      <c r="AR77" s="281"/>
      <c r="AS77" s="281"/>
      <c r="AT77" s="281"/>
      <c r="AU77" s="281"/>
      <c r="AV77" s="281"/>
      <c r="AW77" s="281"/>
      <c r="AX77" s="281"/>
      <c r="AY77" s="281"/>
      <c r="AZ77" s="281"/>
    </row>
    <row r="78" spans="1:52" x14ac:dyDescent="0.25">
      <c r="L78" s="281"/>
      <c r="M78" s="281"/>
      <c r="N78" s="281"/>
      <c r="O78" s="281"/>
      <c r="P78" s="281"/>
      <c r="Q78" s="281"/>
      <c r="R78" s="281"/>
      <c r="S78" s="281"/>
      <c r="T78" s="281"/>
      <c r="U78" s="281"/>
      <c r="V78" s="281"/>
      <c r="W78" s="281"/>
      <c r="X78" s="281"/>
      <c r="Y78" s="281"/>
      <c r="Z78" s="281"/>
      <c r="AA78" s="281"/>
      <c r="AB78" s="281"/>
      <c r="AC78" s="281"/>
      <c r="AD78" s="281"/>
      <c r="AE78" s="281"/>
      <c r="AF78" s="281"/>
      <c r="AG78" s="281"/>
      <c r="AH78" s="281"/>
      <c r="AI78" s="281"/>
      <c r="AJ78" s="281"/>
      <c r="AK78" s="281"/>
      <c r="AL78" s="281"/>
      <c r="AM78" s="281"/>
      <c r="AN78" s="281"/>
      <c r="AO78" s="281"/>
      <c r="AP78" s="281"/>
      <c r="AQ78" s="281"/>
      <c r="AR78" s="281"/>
      <c r="AS78" s="281"/>
      <c r="AT78" s="281"/>
      <c r="AU78" s="281"/>
      <c r="AV78" s="281"/>
      <c r="AW78" s="281"/>
      <c r="AX78" s="281"/>
      <c r="AY78" s="281"/>
      <c r="AZ78" s="281"/>
    </row>
    <row r="79" spans="1:52" ht="13.5" customHeight="1" x14ac:dyDescent="0.25">
      <c r="L79" s="281"/>
      <c r="M79" s="281"/>
      <c r="N79" s="281"/>
      <c r="O79" s="281"/>
      <c r="P79" s="281"/>
      <c r="Q79" s="281"/>
      <c r="R79" s="281"/>
      <c r="S79" s="281"/>
      <c r="T79" s="281"/>
      <c r="U79" s="281"/>
      <c r="V79" s="281"/>
      <c r="W79" s="281"/>
      <c r="X79" s="281"/>
      <c r="Y79" s="281"/>
      <c r="Z79" s="281"/>
      <c r="AA79" s="281"/>
      <c r="AB79" s="281"/>
      <c r="AC79" s="281"/>
      <c r="AD79" s="281"/>
      <c r="AE79" s="281"/>
      <c r="AF79" s="281"/>
      <c r="AG79" s="281"/>
      <c r="AH79" s="281"/>
      <c r="AI79" s="281"/>
      <c r="AJ79" s="281"/>
      <c r="AK79" s="281"/>
      <c r="AL79" s="281"/>
      <c r="AM79" s="281"/>
      <c r="AN79" s="281"/>
      <c r="AO79" s="281"/>
      <c r="AP79" s="281"/>
      <c r="AQ79" s="281"/>
      <c r="AR79" s="281"/>
      <c r="AS79" s="281"/>
      <c r="AT79" s="281"/>
      <c r="AU79" s="281"/>
      <c r="AV79" s="281"/>
      <c r="AW79" s="281"/>
      <c r="AX79" s="281"/>
      <c r="AY79" s="281"/>
      <c r="AZ79" s="281"/>
    </row>
    <row r="80" spans="1:52" x14ac:dyDescent="0.25">
      <c r="L80" s="281"/>
      <c r="M80" s="281"/>
      <c r="N80" s="281"/>
      <c r="O80" s="281"/>
      <c r="P80" s="281"/>
      <c r="Q80" s="281"/>
      <c r="R80" s="281"/>
      <c r="S80" s="281"/>
      <c r="T80" s="281"/>
      <c r="U80" s="281"/>
      <c r="V80" s="281"/>
      <c r="W80" s="281"/>
      <c r="X80" s="281"/>
      <c r="Y80" s="281"/>
      <c r="Z80" s="281"/>
      <c r="AA80" s="281"/>
      <c r="AB80" s="281"/>
      <c r="AC80" s="281"/>
      <c r="AD80" s="281"/>
      <c r="AE80" s="281"/>
      <c r="AF80" s="281"/>
      <c r="AG80" s="281"/>
      <c r="AH80" s="281"/>
      <c r="AI80" s="281"/>
      <c r="AJ80" s="281"/>
      <c r="AK80" s="281"/>
      <c r="AL80" s="281"/>
      <c r="AM80" s="281"/>
      <c r="AN80" s="281"/>
      <c r="AO80" s="281"/>
      <c r="AP80" s="281"/>
      <c r="AQ80" s="281"/>
      <c r="AR80" s="281"/>
      <c r="AS80" s="281"/>
      <c r="AT80" s="281"/>
      <c r="AU80" s="281"/>
      <c r="AV80" s="281"/>
      <c r="AW80" s="281"/>
      <c r="AX80" s="281"/>
      <c r="AY80" s="281"/>
      <c r="AZ80" s="281"/>
    </row>
    <row r="81" spans="12:52" x14ac:dyDescent="0.25">
      <c r="L81" s="281"/>
      <c r="M81" s="281"/>
      <c r="N81" s="281"/>
      <c r="O81" s="281"/>
      <c r="P81" s="281"/>
      <c r="Q81" s="281"/>
      <c r="R81" s="281"/>
      <c r="S81" s="281"/>
      <c r="T81" s="281"/>
      <c r="U81" s="281"/>
      <c r="V81" s="281"/>
      <c r="W81" s="281"/>
      <c r="X81" s="281"/>
      <c r="Y81" s="281"/>
      <c r="Z81" s="281"/>
      <c r="AA81" s="281"/>
      <c r="AB81" s="281"/>
      <c r="AC81" s="281"/>
      <c r="AD81" s="281"/>
      <c r="AE81" s="281"/>
      <c r="AF81" s="281"/>
      <c r="AG81" s="281"/>
      <c r="AH81" s="281"/>
      <c r="AI81" s="281"/>
      <c r="AJ81" s="281"/>
      <c r="AK81" s="281"/>
      <c r="AL81" s="281"/>
      <c r="AM81" s="281"/>
      <c r="AN81" s="281"/>
      <c r="AO81" s="281"/>
      <c r="AP81" s="281"/>
      <c r="AQ81" s="281"/>
      <c r="AR81" s="281"/>
      <c r="AS81" s="281"/>
      <c r="AT81" s="281"/>
      <c r="AU81" s="281"/>
      <c r="AV81" s="281"/>
      <c r="AW81" s="281"/>
      <c r="AX81" s="281"/>
      <c r="AY81" s="281"/>
      <c r="AZ81" s="281"/>
    </row>
    <row r="82" spans="12:52" x14ac:dyDescent="0.25">
      <c r="L82" s="281"/>
      <c r="M82" s="281"/>
      <c r="N82" s="281"/>
      <c r="O82" s="281"/>
      <c r="P82" s="281"/>
      <c r="Q82" s="281"/>
      <c r="R82" s="281"/>
      <c r="S82" s="281"/>
      <c r="T82" s="281"/>
      <c r="U82" s="281"/>
      <c r="V82" s="281"/>
      <c r="W82" s="281"/>
      <c r="X82" s="281"/>
      <c r="Y82" s="281"/>
      <c r="Z82" s="281"/>
      <c r="AA82" s="281"/>
      <c r="AB82" s="281"/>
      <c r="AC82" s="281"/>
      <c r="AD82" s="281"/>
      <c r="AE82" s="281"/>
      <c r="AF82" s="281"/>
      <c r="AG82" s="281"/>
      <c r="AH82" s="281"/>
      <c r="AI82" s="281"/>
      <c r="AJ82" s="281"/>
      <c r="AK82" s="281"/>
      <c r="AL82" s="281"/>
      <c r="AM82" s="281"/>
      <c r="AN82" s="281"/>
      <c r="AO82" s="281"/>
      <c r="AP82" s="281"/>
      <c r="AQ82" s="281"/>
      <c r="AR82" s="281"/>
      <c r="AS82" s="281"/>
      <c r="AT82" s="281"/>
      <c r="AU82" s="281"/>
      <c r="AV82" s="281"/>
      <c r="AW82" s="281"/>
      <c r="AX82" s="281"/>
      <c r="AY82" s="281"/>
      <c r="AZ82" s="281"/>
    </row>
    <row r="83" spans="12:52" x14ac:dyDescent="0.25">
      <c r="L83" s="281"/>
      <c r="M83" s="281"/>
      <c r="N83" s="281"/>
      <c r="O83" s="281"/>
      <c r="P83" s="281"/>
      <c r="Q83" s="281"/>
      <c r="R83" s="281"/>
      <c r="S83" s="281"/>
      <c r="T83" s="281"/>
      <c r="U83" s="281"/>
      <c r="V83" s="281"/>
      <c r="W83" s="281"/>
      <c r="X83" s="281"/>
      <c r="Y83" s="281"/>
      <c r="Z83" s="281"/>
      <c r="AA83" s="281"/>
      <c r="AB83" s="281"/>
      <c r="AC83" s="281"/>
      <c r="AD83" s="281"/>
      <c r="AE83" s="281"/>
      <c r="AF83" s="281"/>
      <c r="AG83" s="281"/>
      <c r="AH83" s="281"/>
      <c r="AI83" s="281"/>
      <c r="AJ83" s="281"/>
      <c r="AK83" s="281"/>
      <c r="AL83" s="281"/>
      <c r="AM83" s="281"/>
      <c r="AN83" s="281"/>
      <c r="AO83" s="281"/>
      <c r="AP83" s="281"/>
      <c r="AQ83" s="281"/>
      <c r="AR83" s="281"/>
      <c r="AS83" s="281"/>
      <c r="AT83" s="281"/>
      <c r="AU83" s="281"/>
      <c r="AV83" s="281"/>
      <c r="AW83" s="281"/>
      <c r="AX83" s="281"/>
      <c r="AY83" s="281"/>
      <c r="AZ83" s="281"/>
    </row>
    <row r="84" spans="12:52" x14ac:dyDescent="0.25">
      <c r="L84" s="281"/>
      <c r="M84" s="281"/>
      <c r="N84" s="281"/>
      <c r="O84" s="281"/>
      <c r="P84" s="281"/>
      <c r="Q84" s="281"/>
      <c r="R84" s="281"/>
      <c r="S84" s="281"/>
      <c r="T84" s="281"/>
      <c r="U84" s="281"/>
      <c r="V84" s="281"/>
      <c r="W84" s="281"/>
      <c r="X84" s="281"/>
      <c r="Y84" s="281"/>
      <c r="Z84" s="281"/>
      <c r="AA84" s="281"/>
      <c r="AB84" s="281"/>
      <c r="AC84" s="281"/>
      <c r="AD84" s="281"/>
      <c r="AE84" s="281"/>
      <c r="AF84" s="281"/>
      <c r="AG84" s="281"/>
      <c r="AH84" s="281"/>
      <c r="AI84" s="281"/>
      <c r="AJ84" s="281"/>
      <c r="AK84" s="281"/>
      <c r="AL84" s="281"/>
      <c r="AM84" s="281"/>
      <c r="AN84" s="281"/>
      <c r="AO84" s="281"/>
      <c r="AP84" s="281"/>
      <c r="AQ84" s="281"/>
      <c r="AR84" s="281"/>
      <c r="AS84" s="281"/>
      <c r="AT84" s="281"/>
      <c r="AU84" s="281"/>
      <c r="AV84" s="281"/>
      <c r="AW84" s="281"/>
      <c r="AX84" s="281"/>
      <c r="AY84" s="281"/>
      <c r="AZ84" s="281"/>
    </row>
    <row r="85" spans="12:52" x14ac:dyDescent="0.25">
      <c r="L85" s="281"/>
      <c r="M85" s="281"/>
      <c r="N85" s="281"/>
      <c r="O85" s="281"/>
      <c r="P85" s="281"/>
      <c r="Q85" s="281"/>
      <c r="R85" s="281"/>
      <c r="S85" s="281"/>
      <c r="T85" s="281"/>
      <c r="U85" s="281"/>
      <c r="V85" s="281"/>
      <c r="W85" s="281"/>
      <c r="X85" s="281"/>
      <c r="Y85" s="281"/>
      <c r="Z85" s="281"/>
      <c r="AA85" s="281"/>
      <c r="AB85" s="281"/>
      <c r="AC85" s="281"/>
      <c r="AD85" s="281"/>
      <c r="AE85" s="281"/>
      <c r="AF85" s="281"/>
      <c r="AG85" s="281"/>
      <c r="AH85" s="281"/>
      <c r="AI85" s="281"/>
      <c r="AJ85" s="281"/>
      <c r="AK85" s="281"/>
      <c r="AL85" s="281"/>
      <c r="AM85" s="281"/>
      <c r="AN85" s="281"/>
      <c r="AO85" s="281"/>
      <c r="AP85" s="281"/>
      <c r="AQ85" s="281"/>
      <c r="AR85" s="281"/>
      <c r="AS85" s="281"/>
      <c r="AT85" s="281"/>
      <c r="AU85" s="281"/>
      <c r="AV85" s="281"/>
      <c r="AW85" s="281"/>
      <c r="AX85" s="281"/>
      <c r="AY85" s="281"/>
      <c r="AZ85" s="281"/>
    </row>
    <row r="86" spans="12:52" x14ac:dyDescent="0.25">
      <c r="L86" s="281"/>
      <c r="M86" s="281"/>
      <c r="N86" s="281"/>
      <c r="O86" s="281"/>
      <c r="P86" s="281"/>
      <c r="Q86" s="281"/>
      <c r="R86" s="281"/>
      <c r="S86" s="281"/>
      <c r="T86" s="281"/>
      <c r="U86" s="281"/>
      <c r="V86" s="281"/>
      <c r="W86" s="281"/>
      <c r="X86" s="281"/>
      <c r="Y86" s="281"/>
      <c r="Z86" s="281"/>
      <c r="AA86" s="281"/>
      <c r="AB86" s="281"/>
      <c r="AC86" s="281"/>
      <c r="AD86" s="281"/>
      <c r="AE86" s="281"/>
      <c r="AF86" s="281"/>
      <c r="AG86" s="281"/>
      <c r="AH86" s="281"/>
      <c r="AI86" s="281"/>
      <c r="AJ86" s="281"/>
      <c r="AK86" s="281"/>
      <c r="AL86" s="281"/>
      <c r="AM86" s="281"/>
      <c r="AN86" s="281"/>
      <c r="AO86" s="281"/>
      <c r="AP86" s="281"/>
      <c r="AQ86" s="281"/>
      <c r="AR86" s="281"/>
      <c r="AS86" s="281"/>
      <c r="AT86" s="281"/>
      <c r="AU86" s="281"/>
      <c r="AV86" s="281"/>
      <c r="AW86" s="281"/>
      <c r="AX86" s="281"/>
      <c r="AY86" s="281"/>
      <c r="AZ86" s="281"/>
    </row>
    <row r="87" spans="12:52" x14ac:dyDescent="0.25">
      <c r="L87" s="281"/>
      <c r="M87" s="281"/>
      <c r="N87" s="281"/>
      <c r="O87" s="281"/>
      <c r="P87" s="281"/>
      <c r="Q87" s="281"/>
      <c r="R87" s="281"/>
      <c r="S87" s="281"/>
      <c r="T87" s="281"/>
      <c r="U87" s="281"/>
      <c r="V87" s="281"/>
      <c r="W87" s="281"/>
      <c r="X87" s="281"/>
      <c r="Y87" s="281"/>
      <c r="Z87" s="281"/>
      <c r="AA87" s="281"/>
      <c r="AB87" s="281"/>
      <c r="AC87" s="281"/>
      <c r="AD87" s="281"/>
      <c r="AE87" s="281"/>
      <c r="AF87" s="281"/>
      <c r="AG87" s="281"/>
      <c r="AH87" s="281"/>
      <c r="AI87" s="281"/>
      <c r="AJ87" s="281"/>
      <c r="AK87" s="281"/>
      <c r="AL87" s="281"/>
      <c r="AM87" s="281"/>
      <c r="AN87" s="281"/>
      <c r="AO87" s="281"/>
      <c r="AP87" s="281"/>
      <c r="AQ87" s="281"/>
      <c r="AR87" s="281"/>
      <c r="AS87" s="281"/>
      <c r="AT87" s="281"/>
      <c r="AU87" s="281"/>
      <c r="AV87" s="281"/>
      <c r="AW87" s="281"/>
      <c r="AX87" s="281"/>
      <c r="AY87" s="281"/>
      <c r="AZ87" s="281"/>
    </row>
    <row r="88" spans="12:52" x14ac:dyDescent="0.25">
      <c r="L88" s="281"/>
      <c r="M88" s="281"/>
      <c r="N88" s="281"/>
      <c r="O88" s="281"/>
      <c r="P88" s="281"/>
      <c r="Q88" s="281"/>
      <c r="R88" s="281"/>
      <c r="S88" s="281"/>
      <c r="T88" s="281"/>
      <c r="U88" s="281"/>
      <c r="V88" s="281"/>
      <c r="W88" s="281"/>
      <c r="X88" s="281"/>
      <c r="Y88" s="281"/>
      <c r="Z88" s="281"/>
      <c r="AA88" s="281"/>
      <c r="AB88" s="281"/>
      <c r="AC88" s="281"/>
      <c r="AD88" s="281"/>
      <c r="AE88" s="281"/>
      <c r="AF88" s="281"/>
      <c r="AG88" s="281"/>
      <c r="AH88" s="281"/>
      <c r="AI88" s="281"/>
      <c r="AJ88" s="281"/>
      <c r="AK88" s="281"/>
      <c r="AL88" s="281"/>
      <c r="AM88" s="281"/>
      <c r="AN88" s="281"/>
      <c r="AO88" s="281"/>
      <c r="AP88" s="281"/>
      <c r="AQ88" s="281"/>
      <c r="AR88" s="281"/>
      <c r="AS88" s="281"/>
      <c r="AT88" s="281"/>
      <c r="AU88" s="281"/>
      <c r="AV88" s="281"/>
      <c r="AW88" s="281"/>
      <c r="AX88" s="281"/>
      <c r="AY88" s="281"/>
      <c r="AZ88" s="281"/>
    </row>
    <row r="89" spans="12:52" x14ac:dyDescent="0.25">
      <c r="L89" s="281"/>
      <c r="M89" s="281"/>
      <c r="N89" s="281"/>
      <c r="O89" s="281"/>
      <c r="P89" s="281"/>
      <c r="Q89" s="281"/>
      <c r="R89" s="281"/>
      <c r="S89" s="281"/>
      <c r="T89" s="281"/>
      <c r="U89" s="281"/>
      <c r="V89" s="281"/>
      <c r="W89" s="281"/>
      <c r="X89" s="281"/>
      <c r="Y89" s="281"/>
      <c r="Z89" s="281"/>
      <c r="AA89" s="281"/>
      <c r="AB89" s="281"/>
      <c r="AC89" s="281"/>
      <c r="AD89" s="281"/>
      <c r="AE89" s="281"/>
      <c r="AF89" s="281"/>
      <c r="AG89" s="281"/>
      <c r="AH89" s="281"/>
      <c r="AI89" s="281"/>
      <c r="AJ89" s="281"/>
      <c r="AK89" s="281"/>
      <c r="AL89" s="281"/>
      <c r="AM89" s="281"/>
      <c r="AN89" s="281"/>
      <c r="AO89" s="281"/>
      <c r="AP89" s="281"/>
      <c r="AQ89" s="281"/>
      <c r="AR89" s="281"/>
      <c r="AS89" s="281"/>
      <c r="AT89" s="281"/>
      <c r="AU89" s="281"/>
      <c r="AV89" s="281"/>
      <c r="AW89" s="281"/>
      <c r="AX89" s="281"/>
      <c r="AY89" s="281"/>
      <c r="AZ89" s="281"/>
    </row>
    <row r="90" spans="12:52" x14ac:dyDescent="0.25">
      <c r="L90" s="281"/>
      <c r="M90" s="281"/>
      <c r="N90" s="281"/>
      <c r="O90" s="281"/>
      <c r="P90" s="281"/>
      <c r="Q90" s="281"/>
      <c r="R90" s="281"/>
      <c r="S90" s="281"/>
      <c r="T90" s="281"/>
      <c r="U90" s="281"/>
      <c r="V90" s="281"/>
      <c r="W90" s="281"/>
      <c r="X90" s="281"/>
      <c r="Y90" s="281"/>
      <c r="Z90" s="281"/>
      <c r="AA90" s="281"/>
      <c r="AB90" s="281"/>
      <c r="AC90" s="281"/>
      <c r="AD90" s="281"/>
      <c r="AE90" s="281"/>
      <c r="AF90" s="281"/>
      <c r="AG90" s="281"/>
      <c r="AH90" s="281"/>
      <c r="AI90" s="281"/>
      <c r="AJ90" s="281"/>
      <c r="AK90" s="281"/>
      <c r="AL90" s="281"/>
      <c r="AM90" s="281"/>
      <c r="AN90" s="281"/>
      <c r="AO90" s="281"/>
      <c r="AP90" s="281"/>
      <c r="AQ90" s="281"/>
      <c r="AR90" s="281"/>
      <c r="AS90" s="281"/>
      <c r="AT90" s="281"/>
      <c r="AU90" s="281"/>
      <c r="AV90" s="281"/>
      <c r="AW90" s="281"/>
      <c r="AX90" s="281"/>
      <c r="AY90" s="281"/>
      <c r="AZ90" s="281"/>
    </row>
    <row r="91" spans="12:52" x14ac:dyDescent="0.25">
      <c r="L91" s="281"/>
      <c r="M91" s="281"/>
      <c r="N91" s="281"/>
      <c r="O91" s="281"/>
      <c r="P91" s="281"/>
      <c r="Q91" s="281"/>
      <c r="R91" s="281"/>
      <c r="S91" s="281"/>
      <c r="T91" s="281"/>
      <c r="U91" s="281"/>
      <c r="V91" s="281"/>
      <c r="W91" s="281"/>
      <c r="X91" s="281"/>
      <c r="Y91" s="281"/>
      <c r="Z91" s="281"/>
      <c r="AA91" s="281"/>
      <c r="AB91" s="281"/>
      <c r="AC91" s="281"/>
      <c r="AD91" s="281"/>
      <c r="AE91" s="281"/>
      <c r="AF91" s="281"/>
      <c r="AG91" s="281"/>
      <c r="AH91" s="281"/>
      <c r="AI91" s="281"/>
      <c r="AJ91" s="281"/>
      <c r="AK91" s="281"/>
      <c r="AL91" s="281"/>
      <c r="AM91" s="281"/>
      <c r="AN91" s="281"/>
      <c r="AO91" s="281"/>
      <c r="AP91" s="281"/>
      <c r="AQ91" s="281"/>
      <c r="AR91" s="281"/>
      <c r="AS91" s="281"/>
      <c r="AT91" s="281"/>
      <c r="AU91" s="281"/>
      <c r="AV91" s="281"/>
      <c r="AW91" s="281"/>
      <c r="AX91" s="281"/>
      <c r="AY91" s="281"/>
      <c r="AZ91" s="281"/>
    </row>
    <row r="92" spans="12:52" x14ac:dyDescent="0.25">
      <c r="L92" s="281"/>
      <c r="M92" s="281"/>
      <c r="N92" s="281"/>
      <c r="O92" s="281"/>
      <c r="P92" s="281"/>
      <c r="Q92" s="281"/>
      <c r="R92" s="281"/>
      <c r="S92" s="281"/>
      <c r="T92" s="281"/>
      <c r="U92" s="281"/>
      <c r="V92" s="281"/>
      <c r="W92" s="281"/>
      <c r="X92" s="281"/>
      <c r="Y92" s="281"/>
      <c r="Z92" s="281"/>
      <c r="AA92" s="281"/>
      <c r="AB92" s="281"/>
      <c r="AC92" s="281"/>
      <c r="AD92" s="281"/>
      <c r="AE92" s="281"/>
      <c r="AF92" s="281"/>
      <c r="AG92" s="281"/>
      <c r="AH92" s="281"/>
      <c r="AI92" s="281"/>
      <c r="AJ92" s="281"/>
      <c r="AK92" s="281"/>
      <c r="AL92" s="281"/>
      <c r="AM92" s="281"/>
      <c r="AN92" s="281"/>
      <c r="AO92" s="281"/>
      <c r="AP92" s="281"/>
      <c r="AQ92" s="281"/>
      <c r="AR92" s="281"/>
      <c r="AS92" s="281"/>
      <c r="AT92" s="281"/>
      <c r="AU92" s="281"/>
      <c r="AV92" s="281"/>
      <c r="AW92" s="281"/>
      <c r="AX92" s="281"/>
      <c r="AY92" s="281"/>
      <c r="AZ92" s="281"/>
    </row>
    <row r="93" spans="12:52" x14ac:dyDescent="0.25">
      <c r="L93" s="281"/>
      <c r="M93" s="281"/>
      <c r="N93" s="281"/>
      <c r="O93" s="281"/>
      <c r="P93" s="281"/>
      <c r="Q93" s="281"/>
      <c r="R93" s="281"/>
      <c r="S93" s="281"/>
      <c r="T93" s="281"/>
      <c r="U93" s="281"/>
      <c r="V93" s="281"/>
      <c r="W93" s="281"/>
      <c r="X93" s="281"/>
      <c r="Y93" s="281"/>
      <c r="Z93" s="281"/>
      <c r="AA93" s="281"/>
      <c r="AB93" s="281"/>
      <c r="AC93" s="281"/>
      <c r="AD93" s="281"/>
      <c r="AE93" s="281"/>
      <c r="AF93" s="281"/>
      <c r="AG93" s="281"/>
      <c r="AH93" s="281"/>
      <c r="AI93" s="281"/>
      <c r="AJ93" s="281"/>
      <c r="AK93" s="281"/>
      <c r="AL93" s="281"/>
      <c r="AM93" s="281"/>
      <c r="AN93" s="281"/>
      <c r="AO93" s="281"/>
      <c r="AP93" s="281"/>
      <c r="AQ93" s="281"/>
      <c r="AR93" s="281"/>
      <c r="AS93" s="281"/>
      <c r="AT93" s="281"/>
      <c r="AU93" s="281"/>
      <c r="AV93" s="281"/>
      <c r="AW93" s="281"/>
      <c r="AX93" s="281"/>
      <c r="AY93" s="281"/>
      <c r="AZ93" s="281"/>
    </row>
    <row r="94" spans="12:52" x14ac:dyDescent="0.25">
      <c r="L94" s="281"/>
      <c r="M94" s="281"/>
      <c r="N94" s="281"/>
      <c r="O94" s="281"/>
      <c r="P94" s="281"/>
      <c r="Q94" s="281"/>
      <c r="R94" s="281"/>
      <c r="S94" s="281"/>
      <c r="T94" s="281"/>
      <c r="U94" s="281"/>
      <c r="V94" s="281"/>
      <c r="W94" s="281"/>
      <c r="X94" s="281"/>
      <c r="Y94" s="281"/>
      <c r="Z94" s="281"/>
      <c r="AA94" s="281"/>
      <c r="AB94" s="281"/>
      <c r="AC94" s="281"/>
      <c r="AD94" s="281"/>
      <c r="AE94" s="281"/>
      <c r="AF94" s="281"/>
      <c r="AG94" s="281"/>
      <c r="AH94" s="281"/>
      <c r="AI94" s="281"/>
      <c r="AJ94" s="281"/>
      <c r="AK94" s="281"/>
      <c r="AL94" s="281"/>
      <c r="AM94" s="281"/>
      <c r="AN94" s="281"/>
      <c r="AO94" s="281"/>
      <c r="AP94" s="281"/>
      <c r="AQ94" s="281"/>
      <c r="AR94" s="281"/>
      <c r="AS94" s="281"/>
      <c r="AT94" s="281"/>
      <c r="AU94" s="281"/>
      <c r="AV94" s="281"/>
      <c r="AW94" s="281"/>
      <c r="AX94" s="281"/>
      <c r="AY94" s="281"/>
      <c r="AZ94" s="281"/>
    </row>
    <row r="95" spans="12:52" x14ac:dyDescent="0.25">
      <c r="L95" s="281"/>
      <c r="M95" s="281"/>
      <c r="N95" s="281"/>
      <c r="O95" s="281"/>
      <c r="P95" s="281"/>
      <c r="Q95" s="281"/>
      <c r="R95" s="281"/>
      <c r="S95" s="281"/>
      <c r="T95" s="281"/>
      <c r="U95" s="281"/>
      <c r="V95" s="281"/>
      <c r="W95" s="281"/>
      <c r="X95" s="281"/>
      <c r="Y95" s="281"/>
      <c r="Z95" s="281"/>
      <c r="AA95" s="281"/>
      <c r="AB95" s="281"/>
      <c r="AC95" s="281"/>
      <c r="AD95" s="281"/>
      <c r="AE95" s="281"/>
      <c r="AF95" s="281"/>
      <c r="AG95" s="281"/>
      <c r="AH95" s="281"/>
      <c r="AI95" s="281"/>
      <c r="AJ95" s="281"/>
      <c r="AK95" s="281"/>
      <c r="AL95" s="281"/>
      <c r="AM95" s="281"/>
      <c r="AN95" s="281"/>
      <c r="AO95" s="281"/>
      <c r="AP95" s="281"/>
      <c r="AQ95" s="281"/>
      <c r="AR95" s="281"/>
      <c r="AS95" s="281"/>
      <c r="AT95" s="281"/>
      <c r="AU95" s="281"/>
      <c r="AV95" s="281"/>
      <c r="AW95" s="281"/>
      <c r="AX95" s="281"/>
      <c r="AY95" s="281"/>
      <c r="AZ95" s="281"/>
    </row>
    <row r="96" spans="12:52" x14ac:dyDescent="0.25">
      <c r="L96" s="281"/>
      <c r="M96" s="281"/>
      <c r="N96" s="281"/>
      <c r="O96" s="281"/>
      <c r="P96" s="281"/>
      <c r="Q96" s="281"/>
      <c r="R96" s="281"/>
      <c r="S96" s="281"/>
      <c r="T96" s="281"/>
      <c r="U96" s="281"/>
      <c r="V96" s="281"/>
      <c r="W96" s="281"/>
      <c r="X96" s="281"/>
      <c r="Y96" s="281"/>
      <c r="Z96" s="281"/>
      <c r="AA96" s="281"/>
      <c r="AB96" s="281"/>
      <c r="AC96" s="281"/>
      <c r="AD96" s="281"/>
      <c r="AE96" s="281"/>
      <c r="AF96" s="281"/>
      <c r="AG96" s="281"/>
      <c r="AH96" s="281"/>
      <c r="AI96" s="281"/>
      <c r="AJ96" s="281"/>
      <c r="AK96" s="281"/>
      <c r="AL96" s="281"/>
      <c r="AM96" s="281"/>
      <c r="AN96" s="281"/>
      <c r="AO96" s="281"/>
      <c r="AP96" s="281"/>
      <c r="AQ96" s="281"/>
      <c r="AR96" s="281"/>
      <c r="AS96" s="281"/>
      <c r="AT96" s="281"/>
      <c r="AU96" s="281"/>
      <c r="AV96" s="281"/>
      <c r="AW96" s="281"/>
      <c r="AX96" s="281"/>
      <c r="AY96" s="281"/>
      <c r="AZ96" s="281"/>
    </row>
    <row r="97" spans="12:52" x14ac:dyDescent="0.25">
      <c r="L97" s="281"/>
      <c r="M97" s="281"/>
      <c r="N97" s="281"/>
      <c r="O97" s="281"/>
      <c r="P97" s="281"/>
      <c r="Q97" s="281"/>
      <c r="R97" s="281"/>
      <c r="S97" s="281"/>
      <c r="T97" s="281"/>
      <c r="U97" s="281"/>
      <c r="V97" s="281"/>
      <c r="W97" s="281"/>
      <c r="X97" s="281"/>
      <c r="Y97" s="281"/>
      <c r="Z97" s="281"/>
      <c r="AA97" s="281"/>
      <c r="AB97" s="281"/>
      <c r="AC97" s="281"/>
      <c r="AD97" s="281"/>
      <c r="AE97" s="281"/>
      <c r="AF97" s="281"/>
      <c r="AG97" s="281"/>
      <c r="AH97" s="281"/>
      <c r="AI97" s="281"/>
      <c r="AJ97" s="281"/>
      <c r="AK97" s="281"/>
      <c r="AL97" s="281"/>
      <c r="AM97" s="281"/>
      <c r="AN97" s="281"/>
      <c r="AO97" s="281"/>
      <c r="AP97" s="281"/>
      <c r="AQ97" s="281"/>
      <c r="AR97" s="281"/>
      <c r="AS97" s="281"/>
      <c r="AT97" s="281"/>
      <c r="AU97" s="281"/>
      <c r="AV97" s="281"/>
      <c r="AW97" s="281"/>
      <c r="AX97" s="281"/>
      <c r="AY97" s="281"/>
      <c r="AZ97" s="281"/>
    </row>
    <row r="98" spans="12:52" x14ac:dyDescent="0.25">
      <c r="L98" s="281"/>
      <c r="M98" s="281"/>
      <c r="N98" s="281"/>
      <c r="O98" s="281"/>
      <c r="P98" s="281"/>
      <c r="Q98" s="281"/>
      <c r="R98" s="281"/>
      <c r="S98" s="281"/>
      <c r="T98" s="281"/>
      <c r="U98" s="281"/>
      <c r="V98" s="281"/>
      <c r="W98" s="281"/>
      <c r="X98" s="281"/>
      <c r="Y98" s="281"/>
      <c r="Z98" s="281"/>
      <c r="AA98" s="281"/>
      <c r="AB98" s="281"/>
      <c r="AC98" s="281"/>
      <c r="AD98" s="281"/>
      <c r="AE98" s="281"/>
      <c r="AF98" s="281"/>
      <c r="AG98" s="281"/>
      <c r="AH98" s="281"/>
      <c r="AI98" s="281"/>
      <c r="AJ98" s="281"/>
      <c r="AK98" s="281"/>
      <c r="AL98" s="281"/>
      <c r="AM98" s="281"/>
      <c r="AN98" s="281"/>
      <c r="AO98" s="281"/>
      <c r="AP98" s="281"/>
      <c r="AQ98" s="281"/>
      <c r="AR98" s="281"/>
      <c r="AS98" s="281"/>
      <c r="AT98" s="281"/>
      <c r="AU98" s="281"/>
      <c r="AV98" s="281"/>
      <c r="AW98" s="281"/>
      <c r="AX98" s="281"/>
      <c r="AY98" s="281"/>
      <c r="AZ98" s="281"/>
    </row>
    <row r="99" spans="12:52" x14ac:dyDescent="0.25">
      <c r="L99" s="281"/>
      <c r="M99" s="281"/>
      <c r="N99" s="281"/>
      <c r="O99" s="281"/>
      <c r="P99" s="281"/>
      <c r="Q99" s="281"/>
      <c r="R99" s="281"/>
      <c r="S99" s="281"/>
      <c r="T99" s="281"/>
      <c r="U99" s="281"/>
      <c r="V99" s="281"/>
      <c r="W99" s="281"/>
      <c r="X99" s="281"/>
      <c r="Y99" s="281"/>
      <c r="Z99" s="281"/>
      <c r="AA99" s="281"/>
      <c r="AB99" s="281"/>
      <c r="AC99" s="281"/>
      <c r="AD99" s="281"/>
      <c r="AE99" s="281"/>
      <c r="AF99" s="281"/>
      <c r="AG99" s="281"/>
      <c r="AH99" s="281"/>
      <c r="AI99" s="281"/>
      <c r="AJ99" s="281"/>
      <c r="AK99" s="281"/>
      <c r="AL99" s="281"/>
      <c r="AM99" s="281"/>
      <c r="AN99" s="281"/>
      <c r="AO99" s="281"/>
      <c r="AP99" s="281"/>
      <c r="AQ99" s="281"/>
      <c r="AR99" s="281"/>
      <c r="AS99" s="281"/>
      <c r="AT99" s="281"/>
      <c r="AU99" s="281"/>
      <c r="AV99" s="281"/>
      <c r="AW99" s="281"/>
      <c r="AX99" s="281"/>
      <c r="AY99" s="281"/>
      <c r="AZ99" s="281"/>
    </row>
    <row r="100" spans="12:52" x14ac:dyDescent="0.25">
      <c r="L100" s="281"/>
      <c r="M100" s="281"/>
      <c r="N100" s="281"/>
      <c r="O100" s="281"/>
      <c r="P100" s="281"/>
      <c r="Q100" s="281"/>
      <c r="R100" s="281"/>
      <c r="S100" s="281"/>
      <c r="T100" s="281"/>
      <c r="U100" s="281"/>
      <c r="V100" s="281"/>
      <c r="W100" s="281"/>
      <c r="X100" s="281"/>
      <c r="Y100" s="281"/>
      <c r="Z100" s="281"/>
      <c r="AA100" s="281"/>
      <c r="AB100" s="281"/>
      <c r="AC100" s="281"/>
      <c r="AD100" s="281"/>
      <c r="AE100" s="281"/>
      <c r="AF100" s="281"/>
      <c r="AG100" s="281"/>
      <c r="AH100" s="281"/>
      <c r="AI100" s="281"/>
      <c r="AJ100" s="281"/>
      <c r="AK100" s="281"/>
      <c r="AL100" s="281"/>
      <c r="AM100" s="281"/>
      <c r="AN100" s="281"/>
      <c r="AO100" s="281"/>
      <c r="AP100" s="281"/>
      <c r="AQ100" s="281"/>
      <c r="AR100" s="281"/>
      <c r="AS100" s="281"/>
      <c r="AT100" s="281"/>
      <c r="AU100" s="281"/>
      <c r="AV100" s="281"/>
      <c r="AW100" s="281"/>
      <c r="AX100" s="281"/>
      <c r="AY100" s="281"/>
      <c r="AZ100" s="281"/>
    </row>
  </sheetData>
  <mergeCells count="21">
    <mergeCell ref="A16:H16"/>
    <mergeCell ref="A3:H3"/>
    <mergeCell ref="A11:H11"/>
    <mergeCell ref="A12:H12"/>
    <mergeCell ref="A13:H13"/>
    <mergeCell ref="A15:H15"/>
    <mergeCell ref="A18:H18"/>
    <mergeCell ref="A21:A22"/>
    <mergeCell ref="B21:B22"/>
    <mergeCell ref="C21:C22"/>
    <mergeCell ref="D21:G21"/>
    <mergeCell ref="H21:H22"/>
    <mergeCell ref="A70:B70"/>
    <mergeCell ref="C70:H70"/>
    <mergeCell ref="C71:H71"/>
    <mergeCell ref="A64:B64"/>
    <mergeCell ref="C64:H64"/>
    <mergeCell ref="C65:H65"/>
    <mergeCell ref="A67:B67"/>
    <mergeCell ref="E67:H67"/>
    <mergeCell ref="E68:H68"/>
  </mergeCells>
  <pageMargins left="0.39370078740157483" right="0.39370078740157483" top="0.78740157480314965" bottom="0.39370078740157483" header="0.78740157480314965" footer="0.39370078740157483"/>
  <pageSetup paperSize="9" scale="64" orientation="portrait" r:id="rId1"/>
  <headerFooter alignWithMargins="0">
    <oddFooter>Страница  &amp;P из &amp;N</oddFooter>
  </headerFooter>
  <rowBreaks count="1" manualBreakCount="1">
    <brk id="43" max="7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AZ100"/>
  <sheetViews>
    <sheetView showZeros="0" view="pageBreakPreview" zoomScale="115" zoomScaleNormal="100" zoomScaleSheetLayoutView="115" workbookViewId="0">
      <selection activeCell="C34" sqref="C34"/>
    </sheetView>
  </sheetViews>
  <sheetFormatPr defaultRowHeight="15" x14ac:dyDescent="0.25"/>
  <cols>
    <col min="1" max="1" width="6" style="279" customWidth="1"/>
    <col min="2" max="2" width="22.140625" style="279" customWidth="1"/>
    <col min="3" max="3" width="65.28515625" style="279" customWidth="1"/>
    <col min="4" max="8" width="10.85546875" style="279" customWidth="1"/>
    <col min="9" max="10" width="9.140625" style="279"/>
    <col min="11" max="11" width="17.5703125" style="279" customWidth="1"/>
    <col min="12" max="12" width="11.85546875" style="279" bestFit="1" customWidth="1"/>
    <col min="13" max="13" width="9.5703125" style="279" bestFit="1" customWidth="1"/>
    <col min="14" max="14" width="11.7109375" style="279" bestFit="1" customWidth="1"/>
    <col min="15" max="15" width="9.5703125" style="279" bestFit="1" customWidth="1"/>
    <col min="16" max="16" width="11.7109375" style="279" bestFit="1" customWidth="1"/>
    <col min="17" max="17" width="9.140625" style="279"/>
    <col min="18" max="18" width="28.140625" style="279" customWidth="1"/>
    <col min="19" max="22" width="9.140625" style="279" customWidth="1"/>
    <col min="23" max="16384" width="9.140625" style="279"/>
  </cols>
  <sheetData>
    <row r="1" spans="1:52" x14ac:dyDescent="0.25">
      <c r="A1" s="278" t="s">
        <v>150</v>
      </c>
      <c r="C1" s="278" t="s">
        <v>81</v>
      </c>
      <c r="H1" s="280" t="s">
        <v>82</v>
      </c>
      <c r="L1" s="281"/>
      <c r="M1" s="281"/>
      <c r="N1" s="281"/>
      <c r="O1" s="281"/>
      <c r="P1" s="281"/>
      <c r="Q1" s="281"/>
      <c r="R1" s="281"/>
      <c r="S1" s="281"/>
      <c r="T1" s="281"/>
      <c r="U1" s="281"/>
      <c r="V1" s="281"/>
      <c r="W1" s="281"/>
      <c r="X1" s="281"/>
      <c r="Y1" s="281"/>
      <c r="Z1" s="281"/>
      <c r="AA1" s="281"/>
      <c r="AB1" s="281"/>
      <c r="AC1" s="281"/>
      <c r="AD1" s="281"/>
      <c r="AE1" s="281"/>
      <c r="AF1" s="281"/>
      <c r="AG1" s="281"/>
      <c r="AH1" s="281"/>
      <c r="AI1" s="281"/>
      <c r="AJ1" s="281"/>
      <c r="AK1" s="281"/>
      <c r="AL1" s="281"/>
      <c r="AM1" s="281"/>
      <c r="AN1" s="281"/>
      <c r="AO1" s="281"/>
      <c r="AP1" s="281"/>
      <c r="AQ1" s="281"/>
      <c r="AR1" s="281"/>
      <c r="AS1" s="281"/>
      <c r="AT1" s="281"/>
      <c r="AU1" s="281"/>
      <c r="AV1" s="281"/>
      <c r="AW1" s="281"/>
      <c r="AX1" s="281"/>
      <c r="AY1" s="281"/>
      <c r="AZ1" s="281"/>
    </row>
    <row r="2" spans="1:52" hidden="1" x14ac:dyDescent="0.25">
      <c r="L2" s="281"/>
      <c r="M2" s="281"/>
      <c r="N2" s="281"/>
      <c r="O2" s="281"/>
      <c r="P2" s="281"/>
      <c r="Q2" s="281"/>
      <c r="R2" s="281"/>
      <c r="S2" s="281"/>
      <c r="T2" s="281"/>
      <c r="U2" s="281"/>
      <c r="V2" s="281"/>
      <c r="W2" s="281"/>
      <c r="X2" s="281"/>
      <c r="Y2" s="281"/>
      <c r="Z2" s="281"/>
      <c r="AA2" s="281"/>
      <c r="AB2" s="281"/>
      <c r="AC2" s="281"/>
      <c r="AD2" s="281"/>
      <c r="AE2" s="281"/>
      <c r="AF2" s="281"/>
      <c r="AG2" s="281"/>
      <c r="AH2" s="281"/>
      <c r="AI2" s="281"/>
      <c r="AJ2" s="281"/>
      <c r="AK2" s="281"/>
      <c r="AL2" s="281"/>
      <c r="AM2" s="281"/>
      <c r="AN2" s="281"/>
      <c r="AO2" s="281"/>
      <c r="AP2" s="281"/>
      <c r="AQ2" s="281"/>
      <c r="AR2" s="281"/>
      <c r="AS2" s="281"/>
      <c r="AT2" s="281"/>
      <c r="AU2" s="281"/>
      <c r="AV2" s="281"/>
      <c r="AW2" s="281"/>
      <c r="AX2" s="281"/>
      <c r="AY2" s="281"/>
      <c r="AZ2" s="281"/>
    </row>
    <row r="3" spans="1:52" x14ac:dyDescent="0.25">
      <c r="A3" s="446" t="s">
        <v>83</v>
      </c>
      <c r="B3" s="446"/>
      <c r="C3" s="446"/>
      <c r="D3" s="446"/>
      <c r="E3" s="446"/>
      <c r="F3" s="446"/>
      <c r="G3" s="446"/>
      <c r="H3" s="446"/>
      <c r="L3" s="281"/>
      <c r="M3" s="281"/>
      <c r="N3" s="281"/>
      <c r="O3" s="281"/>
      <c r="P3" s="281"/>
      <c r="Q3" s="281"/>
      <c r="R3" s="281"/>
      <c r="S3" s="281"/>
      <c r="T3" s="281"/>
      <c r="U3" s="281"/>
      <c r="V3" s="281"/>
      <c r="W3" s="281"/>
      <c r="X3" s="281"/>
      <c r="Y3" s="281"/>
      <c r="Z3" s="281"/>
      <c r="AA3" s="281"/>
      <c r="AB3" s="281"/>
      <c r="AC3" s="281"/>
      <c r="AD3" s="281"/>
      <c r="AE3" s="281"/>
      <c r="AF3" s="281"/>
      <c r="AG3" s="281"/>
      <c r="AH3" s="281"/>
      <c r="AI3" s="281"/>
      <c r="AJ3" s="281"/>
      <c r="AK3" s="281"/>
      <c r="AL3" s="281"/>
      <c r="AM3" s="281"/>
      <c r="AN3" s="281"/>
      <c r="AO3" s="281"/>
      <c r="AP3" s="281"/>
      <c r="AQ3" s="281"/>
      <c r="AR3" s="281"/>
      <c r="AS3" s="281"/>
      <c r="AT3" s="281"/>
      <c r="AU3" s="281"/>
      <c r="AV3" s="281"/>
      <c r="AW3" s="281"/>
      <c r="AX3" s="281"/>
      <c r="AY3" s="281"/>
      <c r="AZ3" s="281"/>
    </row>
    <row r="4" spans="1:52" x14ac:dyDescent="0.25">
      <c r="A4" s="282" t="s">
        <v>84</v>
      </c>
      <c r="B4" s="283"/>
      <c r="C4" s="283"/>
      <c r="D4" s="283"/>
      <c r="E4" s="283"/>
      <c r="F4" s="283"/>
      <c r="G4" s="283"/>
      <c r="H4" s="283"/>
      <c r="L4" s="281"/>
      <c r="M4" s="281"/>
      <c r="N4" s="281"/>
      <c r="O4" s="281"/>
      <c r="P4" s="281"/>
      <c r="Q4" s="281"/>
      <c r="R4" s="281"/>
      <c r="S4" s="281"/>
      <c r="T4" s="281"/>
      <c r="U4" s="281"/>
      <c r="V4" s="281"/>
      <c r="W4" s="281"/>
      <c r="X4" s="281"/>
      <c r="Y4" s="281"/>
      <c r="Z4" s="281"/>
      <c r="AA4" s="281"/>
      <c r="AB4" s="281"/>
      <c r="AC4" s="281"/>
      <c r="AD4" s="281"/>
      <c r="AE4" s="281"/>
      <c r="AF4" s="281"/>
      <c r="AG4" s="281"/>
      <c r="AH4" s="281"/>
      <c r="AI4" s="281"/>
      <c r="AJ4" s="281"/>
      <c r="AK4" s="281"/>
      <c r="AL4" s="281"/>
      <c r="AM4" s="281"/>
      <c r="AN4" s="281"/>
      <c r="AO4" s="281"/>
      <c r="AP4" s="281"/>
      <c r="AQ4" s="281"/>
      <c r="AR4" s="281"/>
      <c r="AS4" s="281"/>
      <c r="AT4" s="281"/>
      <c r="AU4" s="281"/>
      <c r="AV4" s="281"/>
      <c r="AW4" s="281"/>
      <c r="AX4" s="281"/>
      <c r="AY4" s="281"/>
      <c r="AZ4" s="281"/>
    </row>
    <row r="5" spans="1:52" hidden="1" x14ac:dyDescent="0.25">
      <c r="B5" s="284"/>
      <c r="C5" s="284"/>
      <c r="D5" s="284"/>
      <c r="E5" s="284"/>
      <c r="F5" s="284"/>
      <c r="G5" s="284"/>
      <c r="H5" s="284"/>
      <c r="L5" s="281"/>
      <c r="M5" s="281"/>
      <c r="N5" s="281"/>
      <c r="O5" s="281"/>
      <c r="P5" s="281"/>
      <c r="Q5" s="281"/>
      <c r="R5" s="281"/>
      <c r="S5" s="281"/>
      <c r="T5" s="281"/>
      <c r="U5" s="281"/>
      <c r="V5" s="281"/>
      <c r="W5" s="281"/>
      <c r="X5" s="281"/>
      <c r="Y5" s="281"/>
      <c r="Z5" s="281"/>
      <c r="AA5" s="281"/>
      <c r="AB5" s="281"/>
      <c r="AC5" s="281"/>
      <c r="AD5" s="281"/>
      <c r="AE5" s="281"/>
      <c r="AF5" s="281"/>
      <c r="AG5" s="281"/>
      <c r="AH5" s="281"/>
      <c r="AI5" s="281"/>
      <c r="AJ5" s="281"/>
      <c r="AK5" s="281"/>
      <c r="AL5" s="281"/>
      <c r="AM5" s="281"/>
      <c r="AN5" s="281"/>
      <c r="AO5" s="281"/>
      <c r="AP5" s="281"/>
      <c r="AQ5" s="281"/>
      <c r="AR5" s="281"/>
      <c r="AS5" s="281"/>
      <c r="AT5" s="281"/>
      <c r="AU5" s="281"/>
      <c r="AV5" s="281"/>
      <c r="AW5" s="281"/>
      <c r="AX5" s="281"/>
      <c r="AY5" s="281"/>
      <c r="AZ5" s="281"/>
    </row>
    <row r="6" spans="1:52" x14ac:dyDescent="0.25">
      <c r="L6" s="281"/>
      <c r="M6" s="281"/>
      <c r="N6" s="281"/>
      <c r="O6" s="281"/>
      <c r="P6" s="281"/>
      <c r="Q6" s="281"/>
      <c r="R6" s="281"/>
      <c r="S6" s="281"/>
      <c r="T6" s="281"/>
      <c r="U6" s="281"/>
      <c r="V6" s="281"/>
      <c r="W6" s="281"/>
      <c r="X6" s="281"/>
      <c r="Y6" s="281"/>
      <c r="Z6" s="281"/>
      <c r="AA6" s="281"/>
      <c r="AB6" s="281"/>
      <c r="AC6" s="281"/>
      <c r="AD6" s="281"/>
      <c r="AE6" s="281"/>
      <c r="AF6" s="281"/>
      <c r="AG6" s="281"/>
      <c r="AH6" s="281"/>
      <c r="AI6" s="281"/>
      <c r="AJ6" s="281"/>
      <c r="AK6" s="281"/>
      <c r="AL6" s="281"/>
      <c r="AM6" s="281"/>
      <c r="AN6" s="281"/>
      <c r="AO6" s="281"/>
      <c r="AP6" s="281"/>
      <c r="AQ6" s="281"/>
      <c r="AR6" s="281"/>
      <c r="AS6" s="281"/>
      <c r="AT6" s="281"/>
      <c r="AU6" s="281"/>
      <c r="AV6" s="281"/>
      <c r="AW6" s="281"/>
      <c r="AX6" s="281"/>
      <c r="AY6" s="281"/>
      <c r="AZ6" s="281"/>
    </row>
    <row r="7" spans="1:52" x14ac:dyDescent="0.25">
      <c r="A7" s="282" t="s">
        <v>85</v>
      </c>
      <c r="B7" s="285"/>
      <c r="C7" s="285" t="s">
        <v>86</v>
      </c>
      <c r="D7" s="285"/>
      <c r="E7" s="285"/>
      <c r="F7" s="285"/>
      <c r="G7" s="285"/>
      <c r="L7" s="281"/>
      <c r="M7" s="281"/>
      <c r="N7" s="281"/>
      <c r="O7" s="281"/>
      <c r="P7" s="281"/>
      <c r="Q7" s="281"/>
      <c r="R7" s="281"/>
      <c r="S7" s="281"/>
      <c r="T7" s="281"/>
      <c r="U7" s="281"/>
      <c r="V7" s="281"/>
      <c r="W7" s="281"/>
      <c r="X7" s="281"/>
      <c r="Y7" s="281"/>
      <c r="Z7" s="281"/>
      <c r="AA7" s="281"/>
      <c r="AB7" s="281"/>
      <c r="AC7" s="281"/>
      <c r="AD7" s="281"/>
      <c r="AE7" s="281"/>
      <c r="AF7" s="281"/>
      <c r="AG7" s="281"/>
      <c r="AH7" s="281"/>
      <c r="AI7" s="281"/>
      <c r="AJ7" s="281"/>
      <c r="AK7" s="281"/>
      <c r="AL7" s="281"/>
      <c r="AM7" s="281"/>
      <c r="AN7" s="281"/>
      <c r="AO7" s="281"/>
      <c r="AP7" s="281"/>
      <c r="AQ7" s="281"/>
      <c r="AR7" s="281"/>
      <c r="AS7" s="281"/>
      <c r="AT7" s="281"/>
      <c r="AU7" s="281"/>
      <c r="AV7" s="281"/>
      <c r="AW7" s="281"/>
      <c r="AX7" s="281"/>
      <c r="AY7" s="281"/>
      <c r="AZ7" s="281"/>
    </row>
    <row r="8" spans="1:52" x14ac:dyDescent="0.25">
      <c r="A8" s="285" t="s">
        <v>87</v>
      </c>
      <c r="B8" s="285"/>
      <c r="C8" s="286"/>
      <c r="D8" s="287"/>
      <c r="E8" s="287"/>
      <c r="F8" s="288">
        <v>2637.27</v>
      </c>
      <c r="G8" s="289" t="s">
        <v>63</v>
      </c>
      <c r="L8" s="281"/>
      <c r="M8" s="281"/>
      <c r="N8" s="281"/>
      <c r="O8" s="281"/>
      <c r="P8" s="281"/>
      <c r="Q8" s="281"/>
      <c r="R8" s="281"/>
      <c r="S8" s="281"/>
      <c r="T8" s="281"/>
      <c r="U8" s="281"/>
      <c r="V8" s="281"/>
      <c r="W8" s="281"/>
      <c r="X8" s="281"/>
      <c r="Y8" s="281"/>
      <c r="Z8" s="281"/>
      <c r="AA8" s="281"/>
      <c r="AB8" s="281"/>
      <c r="AC8" s="281"/>
      <c r="AD8" s="281"/>
      <c r="AE8" s="281"/>
      <c r="AF8" s="281"/>
      <c r="AG8" s="281"/>
      <c r="AH8" s="281"/>
      <c r="AI8" s="281"/>
      <c r="AJ8" s="281"/>
      <c r="AK8" s="281"/>
      <c r="AL8" s="281"/>
      <c r="AM8" s="281"/>
      <c r="AN8" s="281"/>
      <c r="AO8" s="281"/>
      <c r="AP8" s="281"/>
      <c r="AQ8" s="281"/>
      <c r="AR8" s="281"/>
      <c r="AS8" s="281"/>
      <c r="AT8" s="281"/>
      <c r="AU8" s="281"/>
      <c r="AV8" s="281"/>
      <c r="AW8" s="281"/>
      <c r="AX8" s="281"/>
      <c r="AY8" s="281"/>
      <c r="AZ8" s="281"/>
    </row>
    <row r="9" spans="1:52" x14ac:dyDescent="0.25">
      <c r="A9" s="285" t="s">
        <v>88</v>
      </c>
      <c r="B9" s="285"/>
      <c r="C9" s="290"/>
      <c r="D9" s="290"/>
      <c r="E9" s="290"/>
      <c r="F9" s="290"/>
      <c r="G9" s="289" t="s">
        <v>63</v>
      </c>
      <c r="L9" s="281"/>
      <c r="M9" s="281"/>
      <c r="N9" s="281"/>
      <c r="O9" s="281"/>
      <c r="P9" s="281"/>
      <c r="Q9" s="281"/>
      <c r="R9" s="281"/>
      <c r="S9" s="281"/>
      <c r="T9" s="281"/>
      <c r="U9" s="281"/>
      <c r="V9" s="281"/>
      <c r="W9" s="281"/>
      <c r="X9" s="281"/>
      <c r="Y9" s="281"/>
      <c r="Z9" s="281"/>
      <c r="AA9" s="281"/>
      <c r="AB9" s="281"/>
      <c r="AC9" s="281"/>
      <c r="AD9" s="281"/>
      <c r="AE9" s="281"/>
      <c r="AF9" s="281"/>
      <c r="AG9" s="281"/>
      <c r="AH9" s="281"/>
      <c r="AI9" s="281"/>
      <c r="AJ9" s="281"/>
      <c r="AK9" s="281"/>
      <c r="AL9" s="281"/>
      <c r="AM9" s="281"/>
      <c r="AN9" s="281"/>
      <c r="AO9" s="281"/>
      <c r="AP9" s="281"/>
      <c r="AQ9" s="281"/>
      <c r="AR9" s="281"/>
      <c r="AS9" s="281"/>
      <c r="AT9" s="281"/>
      <c r="AU9" s="281"/>
      <c r="AV9" s="281"/>
      <c r="AW9" s="281"/>
      <c r="AX9" s="281"/>
      <c r="AY9" s="281"/>
      <c r="AZ9" s="281"/>
    </row>
    <row r="10" spans="1:52" hidden="1" x14ac:dyDescent="0.25">
      <c r="C10" s="284"/>
      <c r="D10" s="284"/>
      <c r="E10" s="284"/>
      <c r="F10" s="284"/>
      <c r="L10" s="281"/>
      <c r="M10" s="281"/>
      <c r="N10" s="281"/>
      <c r="O10" s="281"/>
      <c r="P10" s="281"/>
      <c r="Q10" s="281"/>
      <c r="R10" s="281"/>
      <c r="S10" s="281"/>
      <c r="T10" s="281"/>
      <c r="U10" s="281"/>
      <c r="V10" s="281"/>
      <c r="W10" s="281"/>
      <c r="X10" s="281"/>
      <c r="Y10" s="281"/>
      <c r="Z10" s="281"/>
      <c r="AA10" s="281"/>
      <c r="AB10" s="281"/>
      <c r="AC10" s="281"/>
      <c r="AD10" s="281"/>
      <c r="AE10" s="281"/>
      <c r="AF10" s="281"/>
      <c r="AG10" s="281"/>
      <c r="AH10" s="281"/>
      <c r="AI10" s="281"/>
      <c r="AJ10" s="281"/>
      <c r="AK10" s="281"/>
      <c r="AL10" s="281"/>
      <c r="AM10" s="281"/>
      <c r="AN10" s="281"/>
      <c r="AO10" s="281"/>
      <c r="AP10" s="281"/>
      <c r="AQ10" s="281"/>
      <c r="AR10" s="281"/>
      <c r="AS10" s="281"/>
      <c r="AT10" s="281"/>
      <c r="AU10" s="281"/>
      <c r="AV10" s="281"/>
      <c r="AW10" s="281"/>
      <c r="AX10" s="281"/>
      <c r="AY10" s="281"/>
      <c r="AZ10" s="281"/>
    </row>
    <row r="11" spans="1:52" x14ac:dyDescent="0.25">
      <c r="A11" s="454"/>
      <c r="B11" s="454"/>
      <c r="C11" s="454"/>
      <c r="D11" s="454"/>
      <c r="E11" s="454"/>
      <c r="F11" s="454"/>
      <c r="G11" s="454"/>
      <c r="H11" s="454"/>
      <c r="L11" s="281"/>
      <c r="M11" s="281"/>
      <c r="N11" s="281"/>
      <c r="O11" s="281"/>
      <c r="P11" s="281"/>
      <c r="Q11" s="281"/>
      <c r="R11" s="281"/>
      <c r="S11" s="281"/>
      <c r="T11" s="281"/>
      <c r="U11" s="281"/>
      <c r="V11" s="281"/>
      <c r="W11" s="281"/>
      <c r="X11" s="281"/>
      <c r="Y11" s="281"/>
      <c r="Z11" s="281"/>
      <c r="AA11" s="281"/>
      <c r="AB11" s="281"/>
      <c r="AC11" s="281"/>
      <c r="AD11" s="281"/>
      <c r="AE11" s="281"/>
      <c r="AF11" s="281"/>
      <c r="AG11" s="281"/>
      <c r="AH11" s="281"/>
      <c r="AI11" s="281"/>
      <c r="AJ11" s="281"/>
      <c r="AK11" s="281"/>
      <c r="AL11" s="281"/>
      <c r="AM11" s="281"/>
      <c r="AN11" s="281"/>
      <c r="AO11" s="281"/>
      <c r="AP11" s="281"/>
      <c r="AQ11" s="281"/>
      <c r="AR11" s="281"/>
      <c r="AS11" s="281"/>
      <c r="AT11" s="281"/>
      <c r="AU11" s="281"/>
      <c r="AV11" s="281"/>
      <c r="AW11" s="281"/>
      <c r="AX11" s="281"/>
      <c r="AY11" s="281"/>
      <c r="AZ11" s="281"/>
    </row>
    <row r="12" spans="1:52" x14ac:dyDescent="0.25">
      <c r="A12" s="448" t="s">
        <v>64</v>
      </c>
      <c r="B12" s="448"/>
      <c r="C12" s="448"/>
      <c r="D12" s="448"/>
      <c r="E12" s="448"/>
      <c r="F12" s="448"/>
      <c r="G12" s="448"/>
      <c r="H12" s="448"/>
      <c r="L12" s="281"/>
      <c r="M12" s="281"/>
      <c r="N12" s="281"/>
      <c r="O12" s="281"/>
      <c r="P12" s="281"/>
      <c r="Q12" s="281"/>
      <c r="R12" s="281"/>
      <c r="S12" s="281"/>
      <c r="T12" s="281"/>
      <c r="U12" s="281"/>
      <c r="V12" s="281"/>
      <c r="W12" s="281"/>
      <c r="X12" s="281"/>
      <c r="Y12" s="281"/>
      <c r="Z12" s="281"/>
      <c r="AA12" s="281"/>
      <c r="AB12" s="281"/>
      <c r="AC12" s="281"/>
      <c r="AD12" s="281"/>
      <c r="AE12" s="281"/>
      <c r="AF12" s="281"/>
      <c r="AG12" s="281"/>
      <c r="AH12" s="281"/>
      <c r="AI12" s="281"/>
      <c r="AJ12" s="281"/>
      <c r="AK12" s="281"/>
      <c r="AL12" s="281"/>
      <c r="AM12" s="281"/>
      <c r="AN12" s="281"/>
      <c r="AO12" s="281"/>
      <c r="AP12" s="281"/>
      <c r="AQ12" s="281"/>
      <c r="AR12" s="281"/>
      <c r="AS12" s="281"/>
      <c r="AT12" s="281"/>
      <c r="AU12" s="281"/>
      <c r="AV12" s="281"/>
      <c r="AW12" s="281"/>
      <c r="AX12" s="281"/>
      <c r="AY12" s="281"/>
      <c r="AZ12" s="281"/>
    </row>
    <row r="13" spans="1:52" x14ac:dyDescent="0.25">
      <c r="A13" s="449" t="s">
        <v>86</v>
      </c>
      <c r="B13" s="449"/>
      <c r="C13" s="449"/>
      <c r="D13" s="449"/>
      <c r="E13" s="449"/>
      <c r="F13" s="449"/>
      <c r="G13" s="449"/>
      <c r="H13" s="449"/>
      <c r="L13" s="281"/>
      <c r="M13" s="281"/>
      <c r="N13" s="281"/>
      <c r="O13" s="281"/>
      <c r="P13" s="281"/>
      <c r="Q13" s="281"/>
      <c r="R13" s="281"/>
      <c r="S13" s="281"/>
      <c r="T13" s="281"/>
      <c r="U13" s="281"/>
      <c r="V13" s="281"/>
      <c r="W13" s="281"/>
      <c r="X13" s="281"/>
      <c r="Y13" s="281"/>
      <c r="Z13" s="281"/>
      <c r="AA13" s="281"/>
      <c r="AB13" s="281"/>
      <c r="AC13" s="281"/>
      <c r="AD13" s="281"/>
      <c r="AE13" s="281"/>
      <c r="AF13" s="281"/>
      <c r="AG13" s="281"/>
      <c r="AH13" s="281"/>
      <c r="AI13" s="281"/>
      <c r="AJ13" s="281"/>
      <c r="AK13" s="281"/>
      <c r="AL13" s="281"/>
      <c r="AM13" s="281"/>
      <c r="AN13" s="281"/>
      <c r="AO13" s="281"/>
      <c r="AP13" s="281"/>
      <c r="AQ13" s="281"/>
      <c r="AR13" s="281"/>
      <c r="AS13" s="281"/>
      <c r="AT13" s="281"/>
      <c r="AU13" s="281"/>
      <c r="AV13" s="281"/>
      <c r="AW13" s="281"/>
      <c r="AX13" s="281"/>
      <c r="AY13" s="281"/>
      <c r="AZ13" s="281"/>
    </row>
    <row r="14" spans="1:52" x14ac:dyDescent="0.25">
      <c r="L14" s="281"/>
      <c r="M14" s="281"/>
      <c r="N14" s="281"/>
      <c r="O14" s="281"/>
      <c r="P14" s="281"/>
      <c r="Q14" s="281"/>
      <c r="R14" s="281"/>
      <c r="S14" s="281"/>
      <c r="T14" s="281"/>
      <c r="U14" s="281"/>
      <c r="V14" s="281"/>
      <c r="W14" s="281"/>
      <c r="X14" s="281"/>
      <c r="Y14" s="281"/>
      <c r="Z14" s="281"/>
      <c r="AA14" s="281"/>
      <c r="AB14" s="281"/>
      <c r="AC14" s="281"/>
      <c r="AD14" s="281"/>
      <c r="AE14" s="281"/>
      <c r="AF14" s="281"/>
      <c r="AG14" s="281"/>
      <c r="AH14" s="281"/>
      <c r="AI14" s="281"/>
      <c r="AJ14" s="281"/>
      <c r="AK14" s="281"/>
      <c r="AL14" s="281"/>
      <c r="AM14" s="281"/>
      <c r="AN14" s="281"/>
      <c r="AO14" s="281"/>
      <c r="AP14" s="281"/>
      <c r="AQ14" s="281"/>
      <c r="AR14" s="281"/>
      <c r="AS14" s="281"/>
      <c r="AT14" s="281"/>
      <c r="AU14" s="281"/>
      <c r="AV14" s="281"/>
      <c r="AW14" s="281"/>
      <c r="AX14" s="281"/>
      <c r="AY14" s="281"/>
      <c r="AZ14" s="281"/>
    </row>
    <row r="15" spans="1:52" x14ac:dyDescent="0.25">
      <c r="A15" s="450" t="s">
        <v>65</v>
      </c>
      <c r="B15" s="450"/>
      <c r="C15" s="450"/>
      <c r="D15" s="450"/>
      <c r="E15" s="450"/>
      <c r="F15" s="450"/>
      <c r="G15" s="450"/>
      <c r="H15" s="450"/>
      <c r="L15" s="281"/>
      <c r="M15" s="281"/>
      <c r="N15" s="281"/>
      <c r="O15" s="281"/>
      <c r="P15" s="281"/>
      <c r="Q15" s="281"/>
      <c r="R15" s="281"/>
      <c r="S15" s="281"/>
      <c r="T15" s="281"/>
      <c r="U15" s="281"/>
      <c r="V15" s="281"/>
      <c r="W15" s="281"/>
      <c r="X15" s="281"/>
      <c r="Y15" s="281"/>
      <c r="Z15" s="281"/>
      <c r="AA15" s="281"/>
      <c r="AB15" s="281"/>
      <c r="AC15" s="281"/>
      <c r="AD15" s="281"/>
      <c r="AE15" s="281"/>
      <c r="AF15" s="281"/>
      <c r="AG15" s="281"/>
      <c r="AH15" s="281"/>
      <c r="AI15" s="281"/>
      <c r="AJ15" s="281"/>
      <c r="AK15" s="281"/>
      <c r="AL15" s="281"/>
      <c r="AM15" s="281"/>
      <c r="AN15" s="281"/>
      <c r="AO15" s="281"/>
      <c r="AP15" s="281"/>
      <c r="AQ15" s="281"/>
      <c r="AR15" s="281"/>
      <c r="AS15" s="281"/>
      <c r="AT15" s="281"/>
      <c r="AU15" s="281"/>
      <c r="AV15" s="281"/>
      <c r="AW15" s="281"/>
      <c r="AX15" s="281"/>
      <c r="AY15" s="281"/>
      <c r="AZ15" s="281"/>
    </row>
    <row r="16" spans="1:52" ht="27.75" customHeight="1" x14ac:dyDescent="0.25">
      <c r="A16" s="445" t="s">
        <v>196</v>
      </c>
      <c r="B16" s="453"/>
      <c r="C16" s="453"/>
      <c r="D16" s="453"/>
      <c r="E16" s="453"/>
      <c r="F16" s="453"/>
      <c r="G16" s="453"/>
      <c r="H16" s="453"/>
      <c r="L16" s="281"/>
      <c r="M16" s="281"/>
      <c r="N16" s="281"/>
      <c r="O16" s="281"/>
      <c r="P16" s="281"/>
      <c r="Q16" s="281"/>
      <c r="R16" s="281"/>
      <c r="S16" s="281"/>
      <c r="T16" s="281"/>
      <c r="U16" s="281"/>
      <c r="V16" s="281"/>
      <c r="W16" s="281"/>
      <c r="X16" s="281"/>
      <c r="Y16" s="281"/>
      <c r="Z16" s="281"/>
      <c r="AA16" s="281"/>
      <c r="AB16" s="281"/>
      <c r="AC16" s="281"/>
      <c r="AD16" s="281"/>
      <c r="AE16" s="281"/>
      <c r="AF16" s="281"/>
      <c r="AG16" s="281"/>
      <c r="AH16" s="281"/>
      <c r="AI16" s="281"/>
      <c r="AJ16" s="281"/>
      <c r="AK16" s="281"/>
      <c r="AL16" s="281"/>
      <c r="AM16" s="281"/>
      <c r="AN16" s="281"/>
      <c r="AO16" s="281"/>
      <c r="AP16" s="281"/>
      <c r="AQ16" s="281"/>
      <c r="AR16" s="281"/>
      <c r="AS16" s="281"/>
      <c r="AT16" s="281"/>
      <c r="AU16" s="281"/>
      <c r="AV16" s="281"/>
      <c r="AW16" s="281"/>
      <c r="AX16" s="281"/>
      <c r="AY16" s="281"/>
      <c r="AZ16" s="281"/>
    </row>
    <row r="17" spans="1:52" x14ac:dyDescent="0.25">
      <c r="A17" s="284"/>
      <c r="B17" s="284"/>
      <c r="C17" s="284"/>
      <c r="D17" s="284"/>
      <c r="E17" s="284"/>
      <c r="F17" s="284"/>
      <c r="G17" s="284"/>
      <c r="H17" s="284"/>
      <c r="J17" s="317"/>
      <c r="K17" s="322" t="s">
        <v>151</v>
      </c>
      <c r="L17" s="281"/>
      <c r="M17" s="281"/>
      <c r="N17" s="281"/>
      <c r="O17" s="281"/>
      <c r="P17" s="281"/>
      <c r="Q17" s="281"/>
      <c r="R17" s="281"/>
      <c r="S17" s="281"/>
      <c r="T17" s="281"/>
      <c r="U17" s="281"/>
      <c r="V17" s="281"/>
      <c r="W17" s="281"/>
      <c r="X17" s="281"/>
      <c r="Y17" s="281"/>
      <c r="Z17" s="281"/>
      <c r="AA17" s="281"/>
      <c r="AB17" s="281"/>
      <c r="AC17" s="281"/>
      <c r="AD17" s="281"/>
      <c r="AE17" s="281"/>
      <c r="AF17" s="281"/>
      <c r="AG17" s="281"/>
      <c r="AH17" s="281"/>
      <c r="AI17" s="281"/>
      <c r="AJ17" s="281"/>
      <c r="AK17" s="281"/>
      <c r="AL17" s="281"/>
      <c r="AM17" s="281"/>
      <c r="AN17" s="281"/>
      <c r="AO17" s="281"/>
      <c r="AP17" s="281"/>
      <c r="AQ17" s="281"/>
      <c r="AR17" s="281"/>
      <c r="AS17" s="281"/>
      <c r="AT17" s="281"/>
      <c r="AU17" s="281"/>
      <c r="AV17" s="281"/>
      <c r="AW17" s="281"/>
      <c r="AX17" s="281"/>
      <c r="AY17" s="281"/>
      <c r="AZ17" s="281"/>
    </row>
    <row r="18" spans="1:52" x14ac:dyDescent="0.25">
      <c r="A18" s="439" t="s">
        <v>152</v>
      </c>
      <c r="B18" s="451"/>
      <c r="C18" s="451"/>
      <c r="D18" s="451"/>
      <c r="E18" s="451"/>
      <c r="F18" s="451"/>
      <c r="G18" s="451"/>
      <c r="H18" s="451"/>
      <c r="L18" s="281"/>
      <c r="M18" s="281"/>
      <c r="N18" s="281"/>
      <c r="O18" s="281"/>
      <c r="P18" s="281"/>
      <c r="Q18" s="281"/>
      <c r="R18" s="281"/>
      <c r="S18" s="281"/>
      <c r="T18" s="281"/>
      <c r="U18" s="281"/>
      <c r="V18" s="281"/>
      <c r="W18" s="281"/>
      <c r="X18" s="281"/>
      <c r="Y18" s="281"/>
      <c r="Z18" s="281"/>
      <c r="AA18" s="281"/>
      <c r="AB18" s="281"/>
      <c r="AC18" s="281"/>
      <c r="AD18" s="281"/>
      <c r="AE18" s="281"/>
      <c r="AF18" s="281"/>
      <c r="AG18" s="281"/>
      <c r="AH18" s="281"/>
      <c r="AI18" s="281"/>
      <c r="AJ18" s="281"/>
      <c r="AK18" s="281"/>
      <c r="AL18" s="281"/>
      <c r="AM18" s="281"/>
      <c r="AN18" s="281"/>
      <c r="AO18" s="281"/>
      <c r="AP18" s="281"/>
      <c r="AQ18" s="281"/>
      <c r="AR18" s="281"/>
      <c r="AS18" s="281"/>
      <c r="AT18" s="281"/>
      <c r="AU18" s="281"/>
      <c r="AV18" s="281"/>
      <c r="AW18" s="281"/>
      <c r="AX18" s="281"/>
      <c r="AY18" s="281"/>
      <c r="AZ18" s="281"/>
    </row>
    <row r="19" spans="1:52" ht="4.9000000000000004" customHeight="1" x14ac:dyDescent="0.25">
      <c r="L19" s="281"/>
      <c r="M19" s="281"/>
      <c r="N19" s="281"/>
      <c r="O19" s="281"/>
      <c r="P19" s="281"/>
      <c r="Q19" s="281"/>
      <c r="R19" s="281"/>
      <c r="S19" s="281"/>
      <c r="T19" s="281"/>
      <c r="U19" s="281"/>
      <c r="V19" s="281"/>
      <c r="W19" s="281"/>
      <c r="X19" s="281"/>
      <c r="Y19" s="281"/>
      <c r="Z19" s="281"/>
      <c r="AA19" s="281"/>
      <c r="AB19" s="281"/>
      <c r="AC19" s="281"/>
      <c r="AD19" s="281"/>
      <c r="AE19" s="281"/>
      <c r="AF19" s="281"/>
      <c r="AG19" s="281"/>
      <c r="AH19" s="281"/>
      <c r="AI19" s="281"/>
      <c r="AJ19" s="281"/>
      <c r="AK19" s="281"/>
      <c r="AL19" s="281"/>
      <c r="AM19" s="281"/>
      <c r="AN19" s="281"/>
      <c r="AO19" s="281"/>
      <c r="AP19" s="281"/>
      <c r="AQ19" s="281"/>
      <c r="AR19" s="281"/>
      <c r="AS19" s="281"/>
      <c r="AT19" s="281"/>
      <c r="AU19" s="281"/>
      <c r="AV19" s="281"/>
      <c r="AW19" s="281"/>
      <c r="AX19" s="281"/>
      <c r="AY19" s="281"/>
      <c r="AZ19" s="281"/>
    </row>
    <row r="20" spans="1:52" ht="5.0999999999999996" customHeight="1" x14ac:dyDescent="0.25">
      <c r="L20" s="281"/>
      <c r="M20" s="281"/>
      <c r="N20" s="281"/>
      <c r="O20" s="281"/>
      <c r="P20" s="281"/>
      <c r="Q20" s="281"/>
      <c r="R20" s="281"/>
      <c r="S20" s="281"/>
      <c r="T20" s="281"/>
      <c r="U20" s="281"/>
      <c r="V20" s="281"/>
      <c r="W20" s="281"/>
      <c r="X20" s="281"/>
      <c r="Y20" s="281"/>
      <c r="Z20" s="281"/>
      <c r="AA20" s="281"/>
      <c r="AB20" s="281"/>
      <c r="AC20" s="281"/>
      <c r="AD20" s="281"/>
      <c r="AE20" s="281"/>
      <c r="AF20" s="281"/>
      <c r="AG20" s="281"/>
      <c r="AH20" s="281"/>
      <c r="AI20" s="281"/>
      <c r="AJ20" s="281"/>
      <c r="AK20" s="281"/>
      <c r="AL20" s="281"/>
      <c r="AM20" s="281"/>
      <c r="AN20" s="281"/>
      <c r="AO20" s="281"/>
      <c r="AP20" s="281"/>
      <c r="AQ20" s="281"/>
      <c r="AR20" s="281"/>
      <c r="AS20" s="281"/>
      <c r="AT20" s="281"/>
      <c r="AU20" s="281"/>
      <c r="AV20" s="281"/>
      <c r="AW20" s="281"/>
      <c r="AX20" s="281"/>
      <c r="AY20" s="281"/>
      <c r="AZ20" s="281"/>
    </row>
    <row r="21" spans="1:52" ht="11.1" customHeight="1" x14ac:dyDescent="0.25">
      <c r="A21" s="440" t="s">
        <v>90</v>
      </c>
      <c r="B21" s="440" t="s">
        <v>91</v>
      </c>
      <c r="C21" s="440" t="s">
        <v>43</v>
      </c>
      <c r="D21" s="442" t="s">
        <v>92</v>
      </c>
      <c r="E21" s="443"/>
      <c r="F21" s="443"/>
      <c r="G21" s="444"/>
      <c r="H21" s="440" t="s">
        <v>93</v>
      </c>
      <c r="L21" s="281"/>
      <c r="M21" s="281"/>
      <c r="N21" s="281"/>
      <c r="O21" s="281"/>
      <c r="P21" s="281"/>
      <c r="Q21" s="281"/>
      <c r="R21" s="281"/>
      <c r="S21" s="281"/>
      <c r="T21" s="281"/>
      <c r="U21" s="281"/>
      <c r="V21" s="281"/>
      <c r="W21" s="281"/>
      <c r="X21" s="281"/>
      <c r="Y21" s="281"/>
      <c r="Z21" s="281"/>
      <c r="AA21" s="281"/>
      <c r="AB21" s="281"/>
      <c r="AC21" s="281"/>
      <c r="AD21" s="281"/>
      <c r="AE21" s="281"/>
      <c r="AF21" s="281"/>
      <c r="AG21" s="281"/>
      <c r="AH21" s="281"/>
      <c r="AI21" s="281"/>
      <c r="AJ21" s="281"/>
      <c r="AK21" s="281"/>
      <c r="AL21" s="281"/>
      <c r="AM21" s="281"/>
      <c r="AN21" s="281"/>
      <c r="AO21" s="281"/>
      <c r="AP21" s="281"/>
      <c r="AQ21" s="281"/>
      <c r="AR21" s="281"/>
      <c r="AS21" s="281"/>
      <c r="AT21" s="281"/>
      <c r="AU21" s="281"/>
      <c r="AV21" s="281"/>
      <c r="AW21" s="281"/>
      <c r="AX21" s="281"/>
      <c r="AY21" s="281"/>
      <c r="AZ21" s="281"/>
    </row>
    <row r="22" spans="1:52" ht="54.95" customHeight="1" thickBot="1" x14ac:dyDescent="0.3">
      <c r="A22" s="452"/>
      <c r="B22" s="452"/>
      <c r="C22" s="452"/>
      <c r="D22" s="294" t="s">
        <v>5</v>
      </c>
      <c r="E22" s="294" t="s">
        <v>6</v>
      </c>
      <c r="F22" s="294" t="s">
        <v>94</v>
      </c>
      <c r="G22" s="294" t="s">
        <v>8</v>
      </c>
      <c r="H22" s="452"/>
      <c r="L22" s="281"/>
      <c r="M22" s="281"/>
      <c r="N22" s="281"/>
      <c r="O22" s="281"/>
      <c r="P22" s="281"/>
      <c r="Q22" s="281"/>
      <c r="R22" s="281"/>
      <c r="S22" s="281"/>
      <c r="T22" s="281"/>
      <c r="U22" s="281"/>
      <c r="V22" s="281"/>
      <c r="W22" s="281"/>
      <c r="X22" s="281"/>
      <c r="Y22" s="281"/>
      <c r="Z22" s="281"/>
      <c r="AA22" s="281"/>
      <c r="AB22" s="281"/>
      <c r="AC22" s="281"/>
      <c r="AD22" s="281"/>
      <c r="AE22" s="281"/>
      <c r="AF22" s="281"/>
      <c r="AG22" s="281"/>
      <c r="AH22" s="281"/>
      <c r="AI22" s="281"/>
      <c r="AJ22" s="281"/>
      <c r="AK22" s="281"/>
      <c r="AL22" s="281"/>
      <c r="AM22" s="281"/>
      <c r="AN22" s="281"/>
      <c r="AO22" s="281"/>
      <c r="AP22" s="281"/>
      <c r="AQ22" s="281"/>
      <c r="AR22" s="281"/>
      <c r="AS22" s="281"/>
      <c r="AT22" s="281"/>
      <c r="AU22" s="281"/>
      <c r="AV22" s="281"/>
      <c r="AW22" s="281"/>
      <c r="AX22" s="281"/>
      <c r="AY22" s="281"/>
      <c r="AZ22" s="281"/>
    </row>
    <row r="23" spans="1:52" ht="15.75" thickTop="1" x14ac:dyDescent="0.25">
      <c r="A23" s="295">
        <v>1</v>
      </c>
      <c r="B23" s="295">
        <v>2</v>
      </c>
      <c r="C23" s="295">
        <v>3</v>
      </c>
      <c r="D23" s="295">
        <v>4</v>
      </c>
      <c r="E23" s="295">
        <v>5</v>
      </c>
      <c r="F23" s="295">
        <v>6</v>
      </c>
      <c r="G23" s="295">
        <v>7</v>
      </c>
      <c r="H23" s="295">
        <v>8</v>
      </c>
      <c r="L23" s="281"/>
      <c r="M23" s="281"/>
      <c r="N23" s="281"/>
      <c r="O23" s="281"/>
      <c r="P23" s="281"/>
      <c r="Q23" s="281"/>
      <c r="R23" s="281"/>
      <c r="S23" s="281"/>
      <c r="T23" s="281"/>
      <c r="U23" s="281"/>
      <c r="V23" s="281"/>
      <c r="W23" s="281"/>
      <c r="X23" s="281"/>
      <c r="Y23" s="281"/>
      <c r="Z23" s="281"/>
      <c r="AA23" s="281"/>
      <c r="AB23" s="281"/>
      <c r="AC23" s="281"/>
      <c r="AD23" s="281"/>
      <c r="AE23" s="281"/>
      <c r="AF23" s="281"/>
      <c r="AG23" s="281"/>
      <c r="AH23" s="281"/>
      <c r="AI23" s="281"/>
      <c r="AJ23" s="281"/>
      <c r="AK23" s="281"/>
      <c r="AL23" s="281"/>
      <c r="AM23" s="281"/>
      <c r="AN23" s="281"/>
      <c r="AO23" s="281"/>
      <c r="AP23" s="281"/>
      <c r="AQ23" s="281"/>
      <c r="AR23" s="281"/>
      <c r="AS23" s="281"/>
      <c r="AT23" s="281"/>
      <c r="AU23" s="281"/>
      <c r="AV23" s="281"/>
      <c r="AW23" s="281"/>
      <c r="AX23" s="281"/>
      <c r="AY23" s="281"/>
      <c r="AZ23" s="281"/>
    </row>
    <row r="24" spans="1:52" x14ac:dyDescent="0.25">
      <c r="A24" s="296"/>
      <c r="B24" s="296"/>
      <c r="C24" s="296"/>
      <c r="D24" s="296"/>
      <c r="E24" s="296"/>
      <c r="F24" s="296"/>
      <c r="G24" s="296"/>
      <c r="H24" s="296"/>
      <c r="L24" s="281"/>
      <c r="M24" s="281"/>
      <c r="N24" s="281"/>
      <c r="O24" s="281"/>
      <c r="P24" s="281"/>
      <c r="Q24" s="281"/>
      <c r="R24" s="281"/>
      <c r="S24" s="281"/>
      <c r="T24" s="281"/>
      <c r="U24" s="281"/>
      <c r="V24" s="281"/>
      <c r="W24" s="281"/>
      <c r="X24" s="281"/>
      <c r="Y24" s="281"/>
      <c r="Z24" s="281"/>
      <c r="AA24" s="281"/>
      <c r="AB24" s="281"/>
      <c r="AC24" s="281"/>
      <c r="AD24" s="281"/>
      <c r="AE24" s="281"/>
      <c r="AF24" s="281"/>
      <c r="AG24" s="281"/>
      <c r="AH24" s="281"/>
      <c r="AI24" s="281"/>
      <c r="AJ24" s="281"/>
      <c r="AK24" s="281"/>
      <c r="AL24" s="281"/>
      <c r="AM24" s="281"/>
      <c r="AN24" s="281"/>
      <c r="AO24" s="281"/>
      <c r="AP24" s="281"/>
      <c r="AQ24" s="281"/>
      <c r="AR24" s="281"/>
      <c r="AS24" s="281"/>
      <c r="AT24" s="281"/>
      <c r="AU24" s="281"/>
      <c r="AV24" s="281"/>
      <c r="AW24" s="281"/>
      <c r="AX24" s="281"/>
      <c r="AY24" s="281"/>
      <c r="AZ24" s="281"/>
    </row>
    <row r="25" spans="1:52" hidden="1" x14ac:dyDescent="0.25">
      <c r="A25" s="296"/>
      <c r="B25" s="297" t="s">
        <v>95</v>
      </c>
      <c r="C25" s="297" t="s">
        <v>96</v>
      </c>
      <c r="D25" s="298"/>
      <c r="E25" s="298"/>
      <c r="F25" s="298"/>
      <c r="G25" s="298"/>
      <c r="H25" s="298"/>
      <c r="L25" s="281"/>
      <c r="M25" s="281"/>
      <c r="N25" s="281"/>
      <c r="O25" s="281"/>
      <c r="P25" s="281"/>
      <c r="Q25" s="281"/>
      <c r="R25" s="281"/>
      <c r="S25" s="281"/>
      <c r="T25" s="281"/>
      <c r="U25" s="281"/>
      <c r="V25" s="281"/>
      <c r="W25" s="281"/>
      <c r="X25" s="281"/>
      <c r="Y25" s="281"/>
      <c r="Z25" s="281"/>
      <c r="AA25" s="281"/>
      <c r="AB25" s="281"/>
      <c r="AC25" s="281"/>
      <c r="AD25" s="281"/>
      <c r="AE25" s="281"/>
      <c r="AF25" s="281"/>
      <c r="AG25" s="281"/>
      <c r="AH25" s="281"/>
      <c r="AI25" s="281"/>
      <c r="AJ25" s="281"/>
      <c r="AK25" s="281"/>
      <c r="AL25" s="281"/>
      <c r="AM25" s="281"/>
      <c r="AN25" s="281"/>
      <c r="AO25" s="281"/>
      <c r="AP25" s="281"/>
      <c r="AQ25" s="281"/>
      <c r="AR25" s="281"/>
      <c r="AS25" s="281"/>
      <c r="AT25" s="281"/>
      <c r="AU25" s="281"/>
      <c r="AV25" s="281"/>
      <c r="AW25" s="281"/>
      <c r="AX25" s="281"/>
      <c r="AY25" s="281"/>
      <c r="AZ25" s="281"/>
    </row>
    <row r="26" spans="1:52" ht="31.5" hidden="1" x14ac:dyDescent="0.25">
      <c r="A26" s="296"/>
      <c r="B26" s="297" t="s">
        <v>97</v>
      </c>
      <c r="C26" s="297" t="s">
        <v>98</v>
      </c>
      <c r="D26" s="299"/>
      <c r="E26" s="299"/>
      <c r="F26" s="299"/>
      <c r="G26" s="300">
        <v>0</v>
      </c>
      <c r="H26" s="299">
        <v>0</v>
      </c>
      <c r="I26" s="279">
        <v>3.91</v>
      </c>
      <c r="L26" s="281"/>
      <c r="M26" s="281"/>
      <c r="N26" s="281"/>
      <c r="O26" s="281"/>
      <c r="P26" s="281"/>
      <c r="Q26" s="281"/>
      <c r="R26" s="281"/>
      <c r="S26" s="281"/>
      <c r="T26" s="281"/>
      <c r="U26" s="281"/>
      <c r="V26" s="281"/>
      <c r="W26" s="281"/>
      <c r="X26" s="281"/>
      <c r="Y26" s="281"/>
      <c r="Z26" s="281"/>
      <c r="AA26" s="281"/>
      <c r="AB26" s="281"/>
      <c r="AC26" s="281"/>
      <c r="AD26" s="281"/>
      <c r="AE26" s="281"/>
      <c r="AF26" s="281"/>
      <c r="AG26" s="281"/>
      <c r="AH26" s="281"/>
      <c r="AI26" s="281"/>
      <c r="AJ26" s="281"/>
      <c r="AK26" s="281"/>
      <c r="AL26" s="281"/>
      <c r="AM26" s="281"/>
      <c r="AN26" s="281"/>
      <c r="AO26" s="281"/>
      <c r="AP26" s="281"/>
      <c r="AQ26" s="281"/>
      <c r="AR26" s="281"/>
      <c r="AS26" s="281"/>
      <c r="AT26" s="281"/>
      <c r="AU26" s="281"/>
      <c r="AV26" s="281"/>
      <c r="AW26" s="281"/>
      <c r="AX26" s="281"/>
      <c r="AY26" s="281"/>
      <c r="AZ26" s="281"/>
    </row>
    <row r="27" spans="1:52" hidden="1" x14ac:dyDescent="0.25">
      <c r="A27" s="296"/>
      <c r="B27" s="297" t="s">
        <v>99</v>
      </c>
      <c r="C27" s="297" t="s">
        <v>100</v>
      </c>
      <c r="D27" s="299"/>
      <c r="E27" s="299"/>
      <c r="F27" s="299"/>
      <c r="G27" s="300">
        <v>0</v>
      </c>
      <c r="H27" s="299">
        <v>0</v>
      </c>
      <c r="I27" s="279">
        <v>3.83</v>
      </c>
      <c r="L27" s="281"/>
      <c r="M27" s="281"/>
      <c r="N27" s="281"/>
      <c r="O27" s="281"/>
      <c r="P27" s="281"/>
      <c r="Q27" s="281"/>
      <c r="R27" s="281"/>
      <c r="S27" s="281"/>
      <c r="T27" s="281"/>
      <c r="U27" s="281"/>
      <c r="V27" s="281"/>
      <c r="W27" s="281"/>
      <c r="X27" s="281"/>
      <c r="Y27" s="281"/>
      <c r="Z27" s="281"/>
      <c r="AA27" s="281"/>
      <c r="AB27" s="281"/>
      <c r="AC27" s="281"/>
      <c r="AD27" s="281"/>
      <c r="AE27" s="281"/>
      <c r="AF27" s="281"/>
      <c r="AG27" s="281"/>
      <c r="AH27" s="281"/>
      <c r="AI27" s="281"/>
      <c r="AJ27" s="281"/>
      <c r="AK27" s="281"/>
      <c r="AL27" s="281"/>
      <c r="AM27" s="281"/>
      <c r="AN27" s="281"/>
      <c r="AO27" s="281"/>
      <c r="AP27" s="281"/>
      <c r="AQ27" s="281"/>
      <c r="AR27" s="281"/>
      <c r="AS27" s="281"/>
      <c r="AT27" s="281"/>
      <c r="AU27" s="281"/>
      <c r="AV27" s="281"/>
      <c r="AW27" s="281"/>
      <c r="AX27" s="281"/>
      <c r="AY27" s="281"/>
      <c r="AZ27" s="281"/>
    </row>
    <row r="28" spans="1:52" hidden="1" x14ac:dyDescent="0.25">
      <c r="A28" s="296"/>
      <c r="B28" s="297"/>
      <c r="C28" s="297" t="s">
        <v>101</v>
      </c>
      <c r="D28" s="299"/>
      <c r="E28" s="299"/>
      <c r="F28" s="299"/>
      <c r="G28" s="299">
        <v>0</v>
      </c>
      <c r="H28" s="299">
        <v>0</v>
      </c>
      <c r="L28" s="281"/>
      <c r="M28" s="281"/>
      <c r="N28" s="281"/>
      <c r="O28" s="281"/>
      <c r="P28" s="281"/>
      <c r="Q28" s="281"/>
      <c r="R28" s="281"/>
      <c r="S28" s="281"/>
      <c r="T28" s="281"/>
      <c r="U28" s="281"/>
      <c r="V28" s="281"/>
      <c r="W28" s="281"/>
      <c r="X28" s="281"/>
      <c r="Y28" s="281"/>
      <c r="Z28" s="281"/>
      <c r="AA28" s="281"/>
      <c r="AB28" s="281"/>
      <c r="AC28" s="281"/>
      <c r="AD28" s="281"/>
      <c r="AE28" s="281"/>
      <c r="AF28" s="281"/>
      <c r="AG28" s="281"/>
      <c r="AH28" s="281"/>
      <c r="AI28" s="281"/>
      <c r="AJ28" s="281"/>
      <c r="AK28" s="281"/>
      <c r="AL28" s="281"/>
      <c r="AM28" s="281"/>
      <c r="AN28" s="281"/>
      <c r="AO28" s="281"/>
      <c r="AP28" s="281"/>
      <c r="AQ28" s="281"/>
      <c r="AR28" s="281"/>
      <c r="AS28" s="281"/>
      <c r="AT28" s="281"/>
      <c r="AU28" s="281"/>
      <c r="AV28" s="281"/>
      <c r="AW28" s="281"/>
      <c r="AX28" s="281"/>
      <c r="AY28" s="281"/>
      <c r="AZ28" s="281"/>
    </row>
    <row r="29" spans="1:52" hidden="1" x14ac:dyDescent="0.25">
      <c r="D29" s="299"/>
      <c r="E29" s="299"/>
      <c r="F29" s="299"/>
      <c r="G29" s="299"/>
      <c r="H29" s="299"/>
      <c r="L29" s="281"/>
      <c r="M29" s="281"/>
      <c r="N29" s="281"/>
      <c r="O29" s="281"/>
      <c r="P29" s="281"/>
      <c r="Q29" s="281"/>
      <c r="R29" s="281"/>
      <c r="S29" s="281"/>
      <c r="T29" s="281"/>
      <c r="U29" s="281"/>
      <c r="V29" s="281"/>
      <c r="W29" s="281"/>
      <c r="X29" s="281"/>
      <c r="Y29" s="281"/>
      <c r="Z29" s="281"/>
      <c r="AA29" s="281"/>
      <c r="AB29" s="281"/>
      <c r="AC29" s="281"/>
      <c r="AD29" s="281"/>
      <c r="AE29" s="281"/>
      <c r="AF29" s="281"/>
      <c r="AG29" s="281"/>
      <c r="AH29" s="281"/>
      <c r="AI29" s="281"/>
      <c r="AJ29" s="281"/>
      <c r="AK29" s="281"/>
      <c r="AL29" s="281"/>
      <c r="AM29" s="281"/>
      <c r="AN29" s="281"/>
      <c r="AO29" s="281"/>
      <c r="AP29" s="281"/>
      <c r="AQ29" s="281"/>
      <c r="AR29" s="281"/>
      <c r="AS29" s="281"/>
      <c r="AT29" s="281"/>
      <c r="AU29" s="281"/>
      <c r="AV29" s="281"/>
      <c r="AW29" s="281"/>
      <c r="AX29" s="281"/>
      <c r="AY29" s="281"/>
      <c r="AZ29" s="281"/>
    </row>
    <row r="30" spans="1:52" x14ac:dyDescent="0.25">
      <c r="B30" s="301" t="s">
        <v>102</v>
      </c>
      <c r="C30" s="301" t="s">
        <v>103</v>
      </c>
      <c r="D30" s="299"/>
      <c r="E30" s="299"/>
      <c r="F30" s="299"/>
      <c r="G30" s="299"/>
      <c r="H30" s="299"/>
      <c r="L30" s="281"/>
      <c r="M30" s="281"/>
      <c r="N30" s="281"/>
      <c r="O30" s="281"/>
      <c r="P30" s="281"/>
      <c r="Q30" s="281"/>
      <c r="R30" s="281"/>
      <c r="S30" s="281"/>
      <c r="T30" s="281"/>
      <c r="U30" s="281"/>
      <c r="V30" s="281"/>
      <c r="W30" s="281"/>
      <c r="X30" s="281"/>
      <c r="Y30" s="281"/>
      <c r="Z30" s="281"/>
      <c r="AA30" s="281"/>
      <c r="AB30" s="281"/>
      <c r="AC30" s="281"/>
      <c r="AD30" s="281"/>
      <c r="AE30" s="281"/>
      <c r="AF30" s="281"/>
      <c r="AG30" s="281"/>
      <c r="AH30" s="281"/>
      <c r="AI30" s="281"/>
      <c r="AJ30" s="281"/>
      <c r="AK30" s="281"/>
      <c r="AL30" s="281"/>
      <c r="AM30" s="281"/>
      <c r="AN30" s="281"/>
      <c r="AO30" s="281"/>
      <c r="AP30" s="281"/>
      <c r="AQ30" s="281"/>
      <c r="AR30" s="281"/>
      <c r="AS30" s="281"/>
      <c r="AT30" s="281"/>
      <c r="AU30" s="281"/>
      <c r="AV30" s="281"/>
      <c r="AW30" s="281"/>
      <c r="AX30" s="281"/>
      <c r="AY30" s="281"/>
      <c r="AZ30" s="281"/>
    </row>
    <row r="31" spans="1:52" x14ac:dyDescent="0.25">
      <c r="A31" s="302">
        <v>1</v>
      </c>
      <c r="B31" s="303">
        <v>1</v>
      </c>
      <c r="C31" s="303" t="s">
        <v>104</v>
      </c>
      <c r="D31" s="302">
        <v>92.126999999999995</v>
      </c>
      <c r="E31" s="302">
        <v>272.66800000000001</v>
      </c>
      <c r="F31" s="302"/>
      <c r="G31" s="302"/>
      <c r="H31" s="299">
        <v>364.79500000000002</v>
      </c>
      <c r="I31" s="279">
        <v>2.5</v>
      </c>
      <c r="J31" s="279">
        <v>3.19</v>
      </c>
      <c r="K31" s="306">
        <v>2.3029999999999999</v>
      </c>
      <c r="L31" s="281"/>
      <c r="M31" s="281"/>
      <c r="N31" s="281"/>
      <c r="O31" s="281"/>
      <c r="P31" s="281"/>
      <c r="Q31" s="281"/>
      <c r="R31" s="281"/>
      <c r="S31" s="281"/>
      <c r="T31" s="281"/>
      <c r="U31" s="281"/>
      <c r="V31" s="281"/>
      <c r="W31" s="281"/>
      <c r="X31" s="281"/>
      <c r="Y31" s="281"/>
      <c r="Z31" s="281"/>
      <c r="AA31" s="281"/>
      <c r="AB31" s="281"/>
      <c r="AC31" s="281"/>
      <c r="AD31" s="281"/>
      <c r="AE31" s="281"/>
      <c r="AF31" s="281"/>
      <c r="AG31" s="281"/>
      <c r="AH31" s="281"/>
      <c r="AI31" s="281"/>
      <c r="AJ31" s="281"/>
      <c r="AK31" s="281"/>
      <c r="AL31" s="281"/>
      <c r="AM31" s="281"/>
      <c r="AN31" s="281"/>
      <c r="AO31" s="281"/>
      <c r="AP31" s="281"/>
      <c r="AQ31" s="281"/>
      <c r="AR31" s="281"/>
      <c r="AS31" s="281"/>
      <c r="AT31" s="281"/>
      <c r="AU31" s="281"/>
      <c r="AV31" s="281"/>
      <c r="AW31" s="281"/>
      <c r="AX31" s="281"/>
      <c r="AY31" s="281"/>
      <c r="AZ31" s="281"/>
    </row>
    <row r="32" spans="1:52" x14ac:dyDescent="0.25">
      <c r="A32" s="302">
        <v>2</v>
      </c>
      <c r="B32" s="303">
        <v>2</v>
      </c>
      <c r="C32" s="303" t="s">
        <v>105</v>
      </c>
      <c r="D32" s="302">
        <v>132.69200000000001</v>
      </c>
      <c r="E32" s="302">
        <v>42.118000000000002</v>
      </c>
      <c r="F32" s="302">
        <v>1625</v>
      </c>
      <c r="G32" s="302">
        <v>1.544</v>
      </c>
      <c r="H32" s="299">
        <v>1801.354</v>
      </c>
      <c r="I32" s="279">
        <v>2.5</v>
      </c>
      <c r="J32" s="279">
        <v>3.52</v>
      </c>
      <c r="K32" s="306">
        <v>3.3170000000000002</v>
      </c>
      <c r="L32" s="281"/>
      <c r="M32" s="281"/>
      <c r="N32" s="281"/>
      <c r="O32" s="281"/>
      <c r="P32" s="281"/>
      <c r="Q32" s="281"/>
      <c r="R32" s="281"/>
      <c r="S32" s="281"/>
      <c r="T32" s="281"/>
      <c r="U32" s="281"/>
      <c r="V32" s="281"/>
      <c r="W32" s="281"/>
      <c r="X32" s="281"/>
      <c r="Y32" s="281"/>
      <c r="Z32" s="281"/>
      <c r="AA32" s="281"/>
      <c r="AB32" s="281"/>
      <c r="AC32" s="281"/>
      <c r="AD32" s="281"/>
      <c r="AE32" s="281"/>
      <c r="AF32" s="281"/>
      <c r="AG32" s="281"/>
      <c r="AH32" s="281"/>
      <c r="AI32" s="281"/>
      <c r="AJ32" s="281"/>
      <c r="AK32" s="281"/>
      <c r="AL32" s="281"/>
      <c r="AM32" s="281"/>
      <c r="AN32" s="281"/>
      <c r="AO32" s="281"/>
      <c r="AP32" s="281"/>
      <c r="AQ32" s="281"/>
      <c r="AR32" s="281"/>
      <c r="AS32" s="281"/>
      <c r="AT32" s="281"/>
      <c r="AU32" s="281"/>
      <c r="AV32" s="281"/>
      <c r="AW32" s="281"/>
      <c r="AX32" s="281"/>
      <c r="AY32" s="281"/>
      <c r="AZ32" s="281"/>
    </row>
    <row r="33" spans="1:52" x14ac:dyDescent="0.25">
      <c r="A33" s="302">
        <v>3</v>
      </c>
      <c r="B33" s="303">
        <v>3</v>
      </c>
      <c r="C33" s="303" t="s">
        <v>106</v>
      </c>
      <c r="D33" s="302">
        <v>86.912000000000006</v>
      </c>
      <c r="E33" s="302">
        <v>0.89200000000000002</v>
      </c>
      <c r="F33" s="305">
        <v>32</v>
      </c>
      <c r="G33" s="302">
        <v>0.77200000000000002</v>
      </c>
      <c r="H33" s="299">
        <v>120.57599999999999</v>
      </c>
      <c r="I33" s="279">
        <v>2.5</v>
      </c>
      <c r="J33" s="279">
        <v>3.19</v>
      </c>
      <c r="K33" s="306">
        <v>2.173</v>
      </c>
      <c r="L33" s="281"/>
      <c r="M33" s="281"/>
      <c r="N33" s="281"/>
      <c r="O33" s="281"/>
      <c r="P33" s="281"/>
      <c r="Q33" s="281"/>
      <c r="R33" s="281"/>
      <c r="S33" s="281"/>
      <c r="T33" s="281"/>
      <c r="U33" s="281"/>
      <c r="V33" s="281"/>
      <c r="W33" s="281"/>
      <c r="X33" s="281"/>
      <c r="Y33" s="281"/>
      <c r="Z33" s="281"/>
      <c r="AA33" s="281"/>
      <c r="AB33" s="281"/>
      <c r="AC33" s="281"/>
      <c r="AD33" s="281"/>
      <c r="AE33" s="281"/>
      <c r="AF33" s="281"/>
      <c r="AG33" s="281"/>
      <c r="AH33" s="281"/>
      <c r="AI33" s="281"/>
      <c r="AJ33" s="281"/>
      <c r="AK33" s="281"/>
      <c r="AL33" s="281"/>
      <c r="AM33" s="281"/>
      <c r="AN33" s="281"/>
      <c r="AO33" s="281"/>
      <c r="AP33" s="281"/>
      <c r="AQ33" s="281"/>
      <c r="AR33" s="281"/>
      <c r="AS33" s="281"/>
      <c r="AT33" s="281"/>
      <c r="AU33" s="281"/>
      <c r="AV33" s="281"/>
      <c r="AW33" s="281"/>
      <c r="AX33" s="281"/>
      <c r="AY33" s="281"/>
      <c r="AZ33" s="281"/>
    </row>
    <row r="34" spans="1:52" x14ac:dyDescent="0.25">
      <c r="A34" s="302"/>
      <c r="B34" s="303"/>
      <c r="C34" s="303"/>
      <c r="D34" s="305"/>
      <c r="E34" s="305"/>
      <c r="F34" s="305"/>
      <c r="G34" s="305"/>
      <c r="H34" s="299">
        <v>0</v>
      </c>
      <c r="I34" s="279">
        <v>2</v>
      </c>
      <c r="J34" s="279">
        <v>3.19</v>
      </c>
      <c r="K34" s="306">
        <v>0</v>
      </c>
      <c r="L34" s="281"/>
      <c r="M34" s="281"/>
      <c r="N34" s="281"/>
      <c r="O34" s="281"/>
      <c r="P34" s="281"/>
      <c r="Q34" s="281"/>
      <c r="R34" s="281"/>
      <c r="S34" s="281"/>
      <c r="T34" s="281"/>
      <c r="U34" s="281"/>
      <c r="V34" s="281"/>
      <c r="W34" s="281"/>
      <c r="X34" s="281"/>
      <c r="Y34" s="281"/>
      <c r="Z34" s="281"/>
      <c r="AA34" s="281"/>
      <c r="AB34" s="281"/>
      <c r="AC34" s="281"/>
      <c r="AD34" s="281"/>
      <c r="AE34" s="281"/>
      <c r="AF34" s="281"/>
      <c r="AG34" s="281"/>
      <c r="AH34" s="281"/>
      <c r="AI34" s="281"/>
      <c r="AJ34" s="281"/>
      <c r="AK34" s="281"/>
      <c r="AL34" s="281"/>
      <c r="AM34" s="281"/>
      <c r="AN34" s="281"/>
      <c r="AO34" s="281"/>
      <c r="AP34" s="281"/>
      <c r="AQ34" s="281"/>
      <c r="AR34" s="281"/>
      <c r="AS34" s="281"/>
      <c r="AT34" s="281"/>
      <c r="AU34" s="281"/>
      <c r="AV34" s="281"/>
      <c r="AW34" s="281"/>
      <c r="AX34" s="281"/>
      <c r="AY34" s="281"/>
      <c r="AZ34" s="281"/>
    </row>
    <row r="35" spans="1:52" x14ac:dyDescent="0.25">
      <c r="B35" s="301"/>
      <c r="C35" s="301" t="s">
        <v>107</v>
      </c>
      <c r="D35" s="299">
        <v>311.73099999999999</v>
      </c>
      <c r="E35" s="299">
        <v>315.678</v>
      </c>
      <c r="F35" s="299">
        <v>1657</v>
      </c>
      <c r="G35" s="299">
        <v>2.3159999999999998</v>
      </c>
      <c r="H35" s="299">
        <v>2286.7249999999999</v>
      </c>
      <c r="L35" s="281"/>
      <c r="M35" s="281"/>
      <c r="N35" s="281"/>
      <c r="O35" s="281"/>
      <c r="P35" s="281"/>
      <c r="Q35" s="281"/>
      <c r="R35" s="281"/>
      <c r="S35" s="281"/>
      <c r="T35" s="281"/>
      <c r="U35" s="281"/>
      <c r="V35" s="281"/>
      <c r="W35" s="281"/>
      <c r="X35" s="281"/>
      <c r="Y35" s="281"/>
      <c r="Z35" s="281"/>
      <c r="AA35" s="281"/>
      <c r="AB35" s="281"/>
      <c r="AC35" s="281"/>
      <c r="AD35" s="281"/>
      <c r="AE35" s="281"/>
      <c r="AF35" s="281"/>
      <c r="AG35" s="281"/>
      <c r="AH35" s="281"/>
      <c r="AI35" s="281"/>
      <c r="AJ35" s="281"/>
      <c r="AK35" s="281"/>
      <c r="AL35" s="281"/>
      <c r="AM35" s="281"/>
      <c r="AN35" s="281"/>
      <c r="AO35" s="281"/>
      <c r="AP35" s="281"/>
      <c r="AQ35" s="281"/>
      <c r="AR35" s="281"/>
      <c r="AS35" s="281"/>
      <c r="AT35" s="281"/>
      <c r="AU35" s="281"/>
      <c r="AV35" s="281"/>
      <c r="AW35" s="281"/>
      <c r="AX35" s="281"/>
      <c r="AY35" s="281"/>
      <c r="AZ35" s="281"/>
    </row>
    <row r="36" spans="1:52" x14ac:dyDescent="0.25">
      <c r="B36" s="301"/>
      <c r="C36" s="301" t="s">
        <v>108</v>
      </c>
      <c r="D36" s="299">
        <v>311.73099999999999</v>
      </c>
      <c r="E36" s="299">
        <v>315.678</v>
      </c>
      <c r="F36" s="299">
        <v>1657</v>
      </c>
      <c r="G36" s="299">
        <v>2.3159999999999998</v>
      </c>
      <c r="H36" s="299">
        <v>2286.7249999999999</v>
      </c>
      <c r="L36" s="281"/>
      <c r="M36" s="281"/>
      <c r="N36" s="281"/>
      <c r="O36" s="281"/>
      <c r="P36" s="281"/>
      <c r="Q36" s="281"/>
      <c r="R36" s="281"/>
      <c r="S36" s="281"/>
      <c r="T36" s="281"/>
      <c r="U36" s="281"/>
      <c r="V36" s="281"/>
      <c r="W36" s="281"/>
      <c r="X36" s="281"/>
      <c r="Y36" s="281"/>
      <c r="Z36" s="281"/>
      <c r="AA36" s="281"/>
      <c r="AB36" s="281"/>
      <c r="AC36" s="281"/>
      <c r="AD36" s="281"/>
      <c r="AE36" s="281"/>
      <c r="AF36" s="281"/>
      <c r="AG36" s="281"/>
      <c r="AH36" s="281"/>
      <c r="AI36" s="281"/>
      <c r="AJ36" s="281"/>
      <c r="AK36" s="281"/>
      <c r="AL36" s="281"/>
      <c r="AM36" s="281"/>
      <c r="AN36" s="281"/>
      <c r="AO36" s="281"/>
      <c r="AP36" s="281"/>
      <c r="AQ36" s="281"/>
      <c r="AR36" s="281"/>
      <c r="AS36" s="281"/>
      <c r="AT36" s="281"/>
      <c r="AU36" s="281"/>
      <c r="AV36" s="281"/>
      <c r="AW36" s="281"/>
      <c r="AX36" s="281"/>
      <c r="AY36" s="281"/>
      <c r="AZ36" s="281"/>
    </row>
    <row r="37" spans="1:52" x14ac:dyDescent="0.25">
      <c r="D37" s="306"/>
      <c r="E37" s="306"/>
      <c r="F37" s="306"/>
      <c r="G37" s="306"/>
      <c r="H37" s="306"/>
      <c r="K37" s="307"/>
      <c r="L37" s="281"/>
      <c r="M37" s="281"/>
      <c r="N37" s="281"/>
      <c r="O37" s="281"/>
      <c r="P37" s="281"/>
      <c r="Q37" s="281"/>
      <c r="R37" s="281"/>
      <c r="S37" s="281"/>
      <c r="T37" s="281"/>
      <c r="U37" s="281"/>
      <c r="V37" s="281"/>
      <c r="W37" s="281"/>
      <c r="X37" s="281"/>
      <c r="Y37" s="281"/>
      <c r="Z37" s="281"/>
      <c r="AA37" s="281"/>
      <c r="AB37" s="281"/>
      <c r="AC37" s="281"/>
      <c r="AD37" s="281"/>
      <c r="AE37" s="281"/>
      <c r="AF37" s="281"/>
      <c r="AG37" s="281"/>
      <c r="AH37" s="281"/>
      <c r="AI37" s="281"/>
      <c r="AJ37" s="281"/>
      <c r="AK37" s="281"/>
      <c r="AL37" s="281"/>
      <c r="AM37" s="281"/>
      <c r="AN37" s="281"/>
      <c r="AO37" s="281"/>
      <c r="AP37" s="281"/>
      <c r="AQ37" s="281"/>
      <c r="AR37" s="281"/>
      <c r="AS37" s="281"/>
      <c r="AT37" s="281"/>
      <c r="AU37" s="281"/>
      <c r="AV37" s="281"/>
      <c r="AW37" s="281"/>
      <c r="AX37" s="281"/>
      <c r="AY37" s="281"/>
      <c r="AZ37" s="281"/>
    </row>
    <row r="38" spans="1:52" x14ac:dyDescent="0.25">
      <c r="B38" s="301" t="s">
        <v>109</v>
      </c>
      <c r="C38" s="301" t="s">
        <v>110</v>
      </c>
      <c r="D38" s="306"/>
      <c r="E38" s="306"/>
      <c r="F38" s="306"/>
      <c r="G38" s="306"/>
      <c r="H38" s="306"/>
      <c r="K38" s="307"/>
      <c r="L38" s="281"/>
      <c r="M38" s="281"/>
      <c r="N38" s="281"/>
      <c r="O38" s="281"/>
      <c r="P38" s="281"/>
      <c r="Q38" s="281"/>
      <c r="R38" s="281"/>
      <c r="S38" s="281"/>
      <c r="T38" s="281"/>
      <c r="U38" s="281"/>
      <c r="V38" s="281"/>
      <c r="W38" s="281"/>
      <c r="X38" s="281"/>
      <c r="Y38" s="281"/>
      <c r="Z38" s="281"/>
      <c r="AA38" s="281"/>
      <c r="AB38" s="281"/>
      <c r="AC38" s="281"/>
      <c r="AD38" s="281"/>
      <c r="AE38" s="281"/>
      <c r="AF38" s="281"/>
      <c r="AG38" s="281"/>
      <c r="AH38" s="281"/>
      <c r="AI38" s="281"/>
      <c r="AJ38" s="281"/>
      <c r="AK38" s="281"/>
      <c r="AL38" s="281"/>
      <c r="AM38" s="281"/>
      <c r="AN38" s="281"/>
      <c r="AO38" s="281"/>
      <c r="AP38" s="281"/>
      <c r="AQ38" s="281"/>
      <c r="AR38" s="281"/>
      <c r="AS38" s="281"/>
      <c r="AT38" s="281"/>
      <c r="AU38" s="281"/>
      <c r="AV38" s="281"/>
      <c r="AW38" s="281"/>
      <c r="AX38" s="281"/>
      <c r="AY38" s="281"/>
      <c r="AZ38" s="281"/>
    </row>
    <row r="39" spans="1:52" ht="21" x14ac:dyDescent="0.25">
      <c r="B39" s="301" t="s">
        <v>48</v>
      </c>
      <c r="C39" s="301" t="s">
        <v>111</v>
      </c>
      <c r="D39" s="299">
        <v>7.7930000000000001</v>
      </c>
      <c r="E39" s="299">
        <v>7.8920000000000003</v>
      </c>
      <c r="F39" s="299"/>
      <c r="G39" s="299"/>
      <c r="H39" s="299">
        <v>15.685</v>
      </c>
      <c r="K39" s="308"/>
      <c r="L39" s="281"/>
      <c r="M39" s="281"/>
      <c r="N39" s="281"/>
      <c r="O39" s="281"/>
      <c r="P39" s="281"/>
      <c r="Q39" s="281"/>
      <c r="R39" s="281"/>
      <c r="S39" s="281"/>
      <c r="T39" s="281"/>
      <c r="U39" s="281"/>
      <c r="V39" s="281"/>
      <c r="W39" s="281"/>
      <c r="X39" s="281"/>
      <c r="Y39" s="281"/>
      <c r="Z39" s="281"/>
      <c r="AA39" s="281"/>
      <c r="AB39" s="281"/>
      <c r="AC39" s="281"/>
      <c r="AD39" s="281"/>
      <c r="AE39" s="281"/>
      <c r="AF39" s="281"/>
      <c r="AG39" s="281"/>
      <c r="AH39" s="281"/>
      <c r="AI39" s="281"/>
      <c r="AJ39" s="281"/>
      <c r="AK39" s="281"/>
      <c r="AL39" s="281"/>
      <c r="AM39" s="281"/>
      <c r="AN39" s="281"/>
      <c r="AO39" s="281"/>
      <c r="AP39" s="281"/>
      <c r="AQ39" s="281"/>
      <c r="AR39" s="281"/>
      <c r="AS39" s="281"/>
      <c r="AT39" s="281"/>
      <c r="AU39" s="281"/>
      <c r="AV39" s="281"/>
      <c r="AW39" s="281"/>
      <c r="AX39" s="281"/>
      <c r="AY39" s="281"/>
      <c r="AZ39" s="281"/>
    </row>
    <row r="40" spans="1:52" x14ac:dyDescent="0.25">
      <c r="B40" s="301"/>
      <c r="C40" s="301" t="s">
        <v>112</v>
      </c>
      <c r="D40" s="299">
        <v>7.7930000000000001</v>
      </c>
      <c r="E40" s="299">
        <v>7.8920000000000003</v>
      </c>
      <c r="F40" s="299"/>
      <c r="G40" s="299"/>
      <c r="H40" s="299">
        <v>15.685</v>
      </c>
      <c r="L40" s="281"/>
      <c r="M40" s="281"/>
      <c r="N40" s="281"/>
      <c r="O40" s="281"/>
      <c r="P40" s="281"/>
      <c r="Q40" s="281"/>
      <c r="R40" s="281"/>
      <c r="S40" s="281"/>
      <c r="T40" s="281"/>
      <c r="U40" s="281"/>
      <c r="V40" s="281"/>
      <c r="W40" s="281"/>
      <c r="X40" s="281"/>
      <c r="Y40" s="281"/>
      <c r="Z40" s="281"/>
      <c r="AA40" s="281"/>
      <c r="AB40" s="281"/>
      <c r="AC40" s="281"/>
      <c r="AD40" s="281"/>
      <c r="AE40" s="281"/>
      <c r="AF40" s="281"/>
      <c r="AG40" s="281"/>
      <c r="AH40" s="281"/>
      <c r="AI40" s="281"/>
      <c r="AJ40" s="281"/>
      <c r="AK40" s="281"/>
      <c r="AL40" s="281"/>
      <c r="AM40" s="281"/>
      <c r="AN40" s="281"/>
      <c r="AO40" s="281"/>
      <c r="AP40" s="281"/>
      <c r="AQ40" s="281"/>
      <c r="AR40" s="281"/>
      <c r="AS40" s="281"/>
      <c r="AT40" s="281"/>
      <c r="AU40" s="281"/>
      <c r="AV40" s="281"/>
      <c r="AW40" s="281"/>
      <c r="AX40" s="281"/>
      <c r="AY40" s="281"/>
      <c r="AZ40" s="281"/>
    </row>
    <row r="41" spans="1:52" x14ac:dyDescent="0.25">
      <c r="B41" s="301"/>
      <c r="C41" s="301" t="s">
        <v>113</v>
      </c>
      <c r="D41" s="299">
        <v>319.524</v>
      </c>
      <c r="E41" s="299">
        <v>323.57</v>
      </c>
      <c r="F41" s="299">
        <v>1657</v>
      </c>
      <c r="G41" s="299">
        <v>2.3159999999999998</v>
      </c>
      <c r="H41" s="299">
        <v>2302.41</v>
      </c>
      <c r="L41" s="281"/>
      <c r="M41" s="281"/>
      <c r="N41" s="281"/>
      <c r="O41" s="281"/>
      <c r="P41" s="281"/>
      <c r="Q41" s="281"/>
      <c r="R41" s="281"/>
      <c r="S41" s="281"/>
      <c r="T41" s="281"/>
      <c r="U41" s="281"/>
      <c r="V41" s="281"/>
      <c r="W41" s="281"/>
      <c r="X41" s="281"/>
      <c r="Y41" s="281"/>
      <c r="Z41" s="281"/>
      <c r="AA41" s="281"/>
      <c r="AB41" s="281"/>
      <c r="AC41" s="281"/>
      <c r="AD41" s="281"/>
      <c r="AE41" s="281"/>
      <c r="AF41" s="281"/>
      <c r="AG41" s="281"/>
      <c r="AH41" s="281"/>
      <c r="AI41" s="281"/>
      <c r="AJ41" s="281"/>
      <c r="AK41" s="281"/>
      <c r="AL41" s="281"/>
      <c r="AM41" s="281"/>
      <c r="AN41" s="281"/>
      <c r="AO41" s="281"/>
      <c r="AP41" s="281"/>
      <c r="AQ41" s="281"/>
      <c r="AR41" s="281"/>
      <c r="AS41" s="281"/>
      <c r="AT41" s="281"/>
      <c r="AU41" s="281"/>
      <c r="AV41" s="281"/>
      <c r="AW41" s="281"/>
      <c r="AX41" s="281"/>
      <c r="AY41" s="281"/>
      <c r="AZ41" s="281"/>
    </row>
    <row r="42" spans="1:52" x14ac:dyDescent="0.25">
      <c r="B42" s="301"/>
      <c r="C42" s="301" t="s">
        <v>114</v>
      </c>
      <c r="D42" s="299">
        <v>319.524</v>
      </c>
      <c r="E42" s="299">
        <v>323.57</v>
      </c>
      <c r="F42" s="299"/>
      <c r="G42" s="299"/>
      <c r="H42" s="299">
        <v>643.09400000000005</v>
      </c>
      <c r="L42" s="281"/>
      <c r="M42" s="281"/>
      <c r="N42" s="281"/>
      <c r="O42" s="281"/>
      <c r="P42" s="281"/>
      <c r="Q42" s="281"/>
      <c r="R42" s="281"/>
      <c r="S42" s="281"/>
      <c r="T42" s="281"/>
      <c r="U42" s="281"/>
      <c r="V42" s="281"/>
      <c r="W42" s="281"/>
      <c r="X42" s="281"/>
      <c r="Y42" s="281"/>
      <c r="Z42" s="281"/>
      <c r="AA42" s="281"/>
      <c r="AB42" s="281"/>
      <c r="AC42" s="281"/>
      <c r="AD42" s="281"/>
      <c r="AE42" s="281"/>
      <c r="AF42" s="281"/>
      <c r="AG42" s="281"/>
      <c r="AH42" s="281"/>
      <c r="AI42" s="281"/>
      <c r="AJ42" s="281"/>
      <c r="AK42" s="281"/>
      <c r="AL42" s="281"/>
      <c r="AM42" s="281"/>
      <c r="AN42" s="281"/>
      <c r="AO42" s="281"/>
      <c r="AP42" s="281"/>
      <c r="AQ42" s="281"/>
      <c r="AR42" s="281"/>
      <c r="AS42" s="281"/>
      <c r="AT42" s="281"/>
      <c r="AU42" s="281"/>
      <c r="AV42" s="281"/>
      <c r="AW42" s="281"/>
      <c r="AX42" s="281"/>
      <c r="AY42" s="281"/>
      <c r="AZ42" s="281"/>
    </row>
    <row r="43" spans="1:52" x14ac:dyDescent="0.25">
      <c r="D43" s="299"/>
      <c r="E43" s="299"/>
      <c r="F43" s="306"/>
      <c r="G43" s="306"/>
      <c r="H43" s="299"/>
      <c r="L43" s="281"/>
      <c r="M43" s="281"/>
      <c r="N43" s="281"/>
      <c r="O43" s="281"/>
      <c r="P43" s="281"/>
      <c r="Q43" s="281"/>
      <c r="R43" s="281"/>
      <c r="S43" s="281"/>
      <c r="T43" s="281"/>
      <c r="U43" s="281"/>
      <c r="V43" s="281"/>
      <c r="W43" s="281"/>
      <c r="X43" s="281"/>
      <c r="Y43" s="281"/>
      <c r="Z43" s="281"/>
      <c r="AA43" s="281"/>
      <c r="AB43" s="281"/>
      <c r="AC43" s="281"/>
      <c r="AD43" s="281"/>
      <c r="AE43" s="281"/>
      <c r="AF43" s="281"/>
      <c r="AG43" s="281"/>
      <c r="AH43" s="281"/>
      <c r="AI43" s="281"/>
      <c r="AJ43" s="281"/>
      <c r="AK43" s="281"/>
      <c r="AL43" s="281"/>
      <c r="AM43" s="281"/>
      <c r="AN43" s="281"/>
      <c r="AO43" s="281"/>
      <c r="AP43" s="281"/>
      <c r="AQ43" s="281"/>
      <c r="AR43" s="281"/>
      <c r="AS43" s="281"/>
      <c r="AT43" s="281"/>
      <c r="AU43" s="281"/>
      <c r="AV43" s="281"/>
      <c r="AW43" s="281"/>
      <c r="AX43" s="281"/>
      <c r="AY43" s="281"/>
      <c r="AZ43" s="281"/>
    </row>
    <row r="44" spans="1:52" x14ac:dyDescent="0.25">
      <c r="B44" s="301" t="s">
        <v>115</v>
      </c>
      <c r="C44" s="301" t="s">
        <v>116</v>
      </c>
      <c r="D44" s="299"/>
      <c r="E44" s="299"/>
      <c r="F44" s="306"/>
      <c r="G44" s="306"/>
      <c r="H44" s="299"/>
      <c r="L44" s="281"/>
      <c r="M44" s="281"/>
      <c r="N44" s="281"/>
      <c r="O44" s="281"/>
      <c r="P44" s="281"/>
      <c r="Q44" s="281"/>
      <c r="R44" s="281"/>
      <c r="S44" s="281"/>
      <c r="T44" s="281"/>
      <c r="U44" s="281"/>
      <c r="V44" s="281"/>
      <c r="W44" s="281"/>
      <c r="X44" s="281"/>
      <c r="Y44" s="281"/>
      <c r="Z44" s="281"/>
      <c r="AA44" s="281"/>
      <c r="AB44" s="281"/>
      <c r="AC44" s="281"/>
      <c r="AD44" s="281"/>
      <c r="AE44" s="281"/>
      <c r="AF44" s="281"/>
      <c r="AG44" s="281"/>
      <c r="AH44" s="281"/>
      <c r="AI44" s="281"/>
      <c r="AJ44" s="281"/>
      <c r="AK44" s="281"/>
      <c r="AL44" s="281"/>
      <c r="AM44" s="281"/>
      <c r="AN44" s="281"/>
      <c r="AO44" s="281"/>
      <c r="AP44" s="281"/>
      <c r="AQ44" s="281"/>
      <c r="AR44" s="281"/>
      <c r="AS44" s="281"/>
      <c r="AT44" s="281"/>
      <c r="AU44" s="281"/>
      <c r="AV44" s="281"/>
      <c r="AW44" s="281"/>
      <c r="AX44" s="281"/>
      <c r="AY44" s="281"/>
      <c r="AZ44" s="281"/>
    </row>
    <row r="45" spans="1:52" ht="21" x14ac:dyDescent="0.25">
      <c r="B45" s="301" t="s">
        <v>153</v>
      </c>
      <c r="C45" s="301" t="s">
        <v>117</v>
      </c>
      <c r="D45" s="299">
        <v>10.641999999999999</v>
      </c>
      <c r="E45" s="299">
        <v>10.465</v>
      </c>
      <c r="F45" s="299"/>
      <c r="G45" s="299"/>
      <c r="H45" s="299">
        <v>21.106999999999999</v>
      </c>
      <c r="L45" s="281"/>
      <c r="M45" s="281"/>
      <c r="N45" s="281"/>
      <c r="O45" s="281"/>
      <c r="P45" s="281"/>
      <c r="Q45" s="281"/>
      <c r="R45" s="281"/>
      <c r="S45" s="281"/>
      <c r="T45" s="281"/>
      <c r="U45" s="281"/>
      <c r="V45" s="281"/>
      <c r="W45" s="281"/>
      <c r="X45" s="281"/>
      <c r="Y45" s="281"/>
      <c r="Z45" s="281"/>
      <c r="AA45" s="281"/>
      <c r="AB45" s="281"/>
      <c r="AC45" s="281"/>
      <c r="AD45" s="281"/>
      <c r="AE45" s="281"/>
      <c r="AF45" s="281"/>
      <c r="AG45" s="281"/>
      <c r="AH45" s="281"/>
      <c r="AI45" s="281"/>
      <c r="AJ45" s="281"/>
      <c r="AK45" s="281"/>
      <c r="AL45" s="281"/>
      <c r="AM45" s="281"/>
      <c r="AN45" s="281"/>
      <c r="AO45" s="281"/>
      <c r="AP45" s="281"/>
      <c r="AQ45" s="281"/>
      <c r="AR45" s="281"/>
      <c r="AS45" s="281"/>
      <c r="AT45" s="281"/>
      <c r="AU45" s="281"/>
      <c r="AV45" s="281"/>
      <c r="AW45" s="281"/>
      <c r="AX45" s="281"/>
      <c r="AY45" s="281"/>
      <c r="AZ45" s="281"/>
    </row>
    <row r="46" spans="1:52" ht="34.5" customHeight="1" x14ac:dyDescent="0.25">
      <c r="B46" s="301" t="s">
        <v>118</v>
      </c>
      <c r="C46" s="311" t="s">
        <v>119</v>
      </c>
      <c r="D46" s="299"/>
      <c r="E46" s="299"/>
      <c r="F46" s="299"/>
      <c r="G46" s="299">
        <v>17.933</v>
      </c>
      <c r="H46" s="299">
        <v>17.933</v>
      </c>
      <c r="I46" s="279">
        <v>2.7</v>
      </c>
      <c r="L46" s="281"/>
      <c r="M46" s="281"/>
      <c r="N46" s="281"/>
      <c r="O46" s="281"/>
      <c r="P46" s="281"/>
      <c r="Q46" s="281"/>
      <c r="R46" s="281"/>
      <c r="S46" s="281"/>
      <c r="T46" s="281"/>
      <c r="U46" s="281"/>
      <c r="V46" s="281"/>
      <c r="W46" s="281"/>
      <c r="X46" s="281"/>
      <c r="Y46" s="281"/>
      <c r="Z46" s="281"/>
      <c r="AA46" s="281"/>
      <c r="AB46" s="281"/>
      <c r="AC46" s="281"/>
      <c r="AD46" s="281"/>
      <c r="AE46" s="281"/>
      <c r="AF46" s="281"/>
      <c r="AG46" s="281"/>
      <c r="AH46" s="281"/>
      <c r="AI46" s="281"/>
      <c r="AJ46" s="281"/>
      <c r="AK46" s="281"/>
      <c r="AL46" s="281"/>
      <c r="AM46" s="281"/>
      <c r="AN46" s="281"/>
      <c r="AO46" s="281"/>
      <c r="AP46" s="281"/>
      <c r="AQ46" s="281"/>
      <c r="AR46" s="281"/>
      <c r="AS46" s="281"/>
      <c r="AT46" s="281"/>
      <c r="AU46" s="281"/>
      <c r="AV46" s="281"/>
      <c r="AW46" s="281"/>
      <c r="AX46" s="281"/>
      <c r="AY46" s="281"/>
      <c r="AZ46" s="281"/>
    </row>
    <row r="47" spans="1:52" ht="31.5" x14ac:dyDescent="0.25">
      <c r="B47" s="297" t="s">
        <v>120</v>
      </c>
      <c r="C47" s="301" t="s">
        <v>121</v>
      </c>
      <c r="D47" s="298"/>
      <c r="E47" s="298"/>
      <c r="F47" s="298"/>
      <c r="G47" s="323">
        <v>2.3159999999999998</v>
      </c>
      <c r="H47" s="299">
        <v>2.3159999999999998</v>
      </c>
      <c r="I47" s="279">
        <v>1</v>
      </c>
      <c r="K47" s="306">
        <v>2.3159999999999998</v>
      </c>
      <c r="L47" s="281"/>
      <c r="M47" s="281"/>
      <c r="N47" s="281"/>
      <c r="O47" s="281"/>
      <c r="P47" s="281"/>
      <c r="Q47" s="281"/>
      <c r="R47" s="281"/>
      <c r="S47" s="281"/>
      <c r="T47" s="281"/>
      <c r="U47" s="281"/>
      <c r="V47" s="281"/>
      <c r="W47" s="281"/>
      <c r="X47" s="281"/>
      <c r="Y47" s="281"/>
      <c r="Z47" s="281"/>
      <c r="AA47" s="281"/>
      <c r="AB47" s="281"/>
      <c r="AC47" s="281"/>
      <c r="AD47" s="281"/>
      <c r="AE47" s="281"/>
      <c r="AF47" s="281"/>
      <c r="AG47" s="281"/>
      <c r="AH47" s="281"/>
      <c r="AI47" s="281"/>
      <c r="AJ47" s="281"/>
      <c r="AK47" s="281"/>
      <c r="AL47" s="281"/>
      <c r="AM47" s="281"/>
      <c r="AN47" s="281"/>
      <c r="AO47" s="281"/>
      <c r="AP47" s="281"/>
      <c r="AQ47" s="281"/>
      <c r="AR47" s="281"/>
      <c r="AS47" s="281"/>
      <c r="AT47" s="281"/>
      <c r="AU47" s="281"/>
      <c r="AV47" s="281"/>
      <c r="AW47" s="281"/>
      <c r="AX47" s="281"/>
      <c r="AY47" s="281"/>
      <c r="AZ47" s="281"/>
    </row>
    <row r="48" spans="1:52" x14ac:dyDescent="0.25">
      <c r="B48" s="301"/>
      <c r="C48" s="301" t="s">
        <v>123</v>
      </c>
      <c r="D48" s="299">
        <v>10.641999999999999</v>
      </c>
      <c r="E48" s="299">
        <v>10.465</v>
      </c>
      <c r="F48" s="299">
        <v>0</v>
      </c>
      <c r="G48" s="299">
        <v>20.248999999999999</v>
      </c>
      <c r="H48" s="299">
        <v>41.356000000000002</v>
      </c>
      <c r="L48" s="281"/>
      <c r="M48" s="281"/>
      <c r="N48" s="281"/>
      <c r="O48" s="281"/>
      <c r="P48" s="281"/>
      <c r="Q48" s="281"/>
      <c r="R48" s="281"/>
      <c r="S48" s="281"/>
      <c r="T48" s="281"/>
      <c r="U48" s="281"/>
      <c r="V48" s="281"/>
      <c r="W48" s="281"/>
      <c r="X48" s="281"/>
      <c r="Y48" s="281"/>
      <c r="Z48" s="281"/>
      <c r="AA48" s="281"/>
      <c r="AB48" s="281"/>
      <c r="AC48" s="281"/>
      <c r="AD48" s="281"/>
      <c r="AE48" s="281"/>
      <c r="AF48" s="281"/>
      <c r="AG48" s="281"/>
      <c r="AH48" s="281"/>
      <c r="AI48" s="281"/>
      <c r="AJ48" s="281"/>
      <c r="AK48" s="281"/>
      <c r="AL48" s="281"/>
      <c r="AM48" s="281"/>
      <c r="AN48" s="281"/>
      <c r="AO48" s="281"/>
      <c r="AP48" s="281"/>
      <c r="AQ48" s="281"/>
      <c r="AR48" s="281"/>
      <c r="AS48" s="281"/>
      <c r="AT48" s="281"/>
      <c r="AU48" s="281"/>
      <c r="AV48" s="281"/>
      <c r="AW48" s="281"/>
      <c r="AX48" s="281"/>
      <c r="AY48" s="281"/>
      <c r="AZ48" s="281"/>
    </row>
    <row r="49" spans="1:52" x14ac:dyDescent="0.25">
      <c r="B49" s="301"/>
      <c r="C49" s="301" t="s">
        <v>124</v>
      </c>
      <c r="D49" s="299">
        <v>330.166</v>
      </c>
      <c r="E49" s="299">
        <v>334.03500000000003</v>
      </c>
      <c r="F49" s="299">
        <v>1657</v>
      </c>
      <c r="G49" s="299">
        <v>22.565000000000001</v>
      </c>
      <c r="H49" s="299">
        <v>2343.7660000000001</v>
      </c>
      <c r="L49" s="281"/>
      <c r="M49" s="281"/>
      <c r="N49" s="281"/>
      <c r="O49" s="281"/>
      <c r="P49" s="281"/>
      <c r="Q49" s="281"/>
      <c r="R49" s="281"/>
      <c r="S49" s="281"/>
      <c r="T49" s="281"/>
      <c r="U49" s="281"/>
      <c r="V49" s="281"/>
      <c r="W49" s="281"/>
      <c r="X49" s="281"/>
      <c r="Y49" s="281"/>
      <c r="Z49" s="281"/>
      <c r="AA49" s="281"/>
      <c r="AB49" s="281"/>
      <c r="AC49" s="281"/>
      <c r="AD49" s="281"/>
      <c r="AE49" s="281"/>
      <c r="AF49" s="281"/>
      <c r="AG49" s="281"/>
      <c r="AH49" s="281"/>
      <c r="AI49" s="281"/>
      <c r="AJ49" s="281"/>
      <c r="AK49" s="281"/>
      <c r="AL49" s="281"/>
      <c r="AM49" s="281"/>
      <c r="AN49" s="281"/>
      <c r="AO49" s="281"/>
      <c r="AP49" s="281"/>
      <c r="AQ49" s="281"/>
      <c r="AR49" s="281"/>
      <c r="AS49" s="281"/>
      <c r="AT49" s="281"/>
      <c r="AU49" s="281"/>
      <c r="AV49" s="281"/>
      <c r="AW49" s="281"/>
      <c r="AX49" s="281"/>
      <c r="AY49" s="281"/>
      <c r="AZ49" s="281"/>
    </row>
    <row r="50" spans="1:52" x14ac:dyDescent="0.25">
      <c r="D50" s="306"/>
      <c r="E50" s="306"/>
      <c r="F50" s="306"/>
      <c r="G50" s="306"/>
      <c r="H50" s="306"/>
      <c r="L50" s="281"/>
      <c r="M50" s="281"/>
      <c r="N50" s="281"/>
      <c r="O50" s="281"/>
      <c r="P50" s="281"/>
      <c r="Q50" s="281"/>
      <c r="R50" s="281"/>
      <c r="S50" s="281"/>
      <c r="T50" s="281"/>
      <c r="U50" s="281"/>
      <c r="V50" s="281"/>
      <c r="W50" s="281"/>
      <c r="X50" s="281"/>
      <c r="Y50" s="281"/>
      <c r="Z50" s="281"/>
      <c r="AA50" s="281"/>
      <c r="AB50" s="281"/>
      <c r="AC50" s="281"/>
      <c r="AD50" s="281"/>
      <c r="AE50" s="281"/>
      <c r="AF50" s="281"/>
      <c r="AG50" s="281"/>
      <c r="AH50" s="281"/>
      <c r="AI50" s="281"/>
      <c r="AJ50" s="281"/>
      <c r="AK50" s="281"/>
      <c r="AL50" s="281"/>
      <c r="AM50" s="281"/>
      <c r="AN50" s="281"/>
      <c r="AO50" s="281"/>
      <c r="AP50" s="281"/>
      <c r="AQ50" s="281"/>
      <c r="AR50" s="281"/>
      <c r="AS50" s="281"/>
      <c r="AT50" s="281"/>
      <c r="AU50" s="281"/>
      <c r="AV50" s="281"/>
      <c r="AW50" s="281"/>
      <c r="AX50" s="281"/>
      <c r="AY50" s="281"/>
      <c r="AZ50" s="281"/>
    </row>
    <row r="51" spans="1:52" x14ac:dyDescent="0.25">
      <c r="B51" s="301" t="s">
        <v>125</v>
      </c>
      <c r="C51" s="301" t="s">
        <v>126</v>
      </c>
      <c r="D51" s="306"/>
      <c r="E51" s="306"/>
      <c r="F51" s="306"/>
      <c r="G51" s="306"/>
      <c r="H51" s="306"/>
      <c r="L51" s="281"/>
      <c r="M51" s="281"/>
      <c r="N51" s="281"/>
      <c r="O51" s="281"/>
      <c r="P51" s="281"/>
      <c r="Q51" s="281"/>
      <c r="R51" s="281"/>
      <c r="S51" s="281"/>
      <c r="T51" s="281"/>
      <c r="U51" s="281"/>
      <c r="V51" s="281"/>
      <c r="W51" s="281"/>
      <c r="X51" s="281"/>
      <c r="Y51" s="281"/>
      <c r="Z51" s="281"/>
      <c r="AA51" s="281"/>
      <c r="AB51" s="281"/>
      <c r="AC51" s="281"/>
      <c r="AD51" s="281"/>
      <c r="AE51" s="281"/>
      <c r="AF51" s="281"/>
      <c r="AG51" s="281"/>
      <c r="AH51" s="281"/>
      <c r="AI51" s="281"/>
      <c r="AJ51" s="281"/>
      <c r="AK51" s="281"/>
      <c r="AL51" s="281"/>
      <c r="AM51" s="281"/>
      <c r="AN51" s="281"/>
      <c r="AO51" s="281"/>
      <c r="AP51" s="281"/>
      <c r="AQ51" s="281"/>
      <c r="AR51" s="281"/>
      <c r="AS51" s="281"/>
      <c r="AT51" s="281"/>
      <c r="AU51" s="281"/>
      <c r="AV51" s="281"/>
      <c r="AW51" s="281"/>
      <c r="AX51" s="281"/>
      <c r="AY51" s="281"/>
      <c r="AZ51" s="281"/>
    </row>
    <row r="52" spans="1:52" ht="31.5" x14ac:dyDescent="0.25">
      <c r="B52" s="301" t="s">
        <v>154</v>
      </c>
      <c r="C52" s="311" t="s">
        <v>127</v>
      </c>
      <c r="D52" s="299"/>
      <c r="E52" s="299"/>
      <c r="F52" s="299"/>
      <c r="G52" s="299">
        <v>50.156999999999996</v>
      </c>
      <c r="H52" s="299">
        <v>50.156999999999996</v>
      </c>
      <c r="I52" s="279">
        <v>2.14</v>
      </c>
      <c r="L52" s="281"/>
      <c r="M52" s="281"/>
      <c r="N52" s="281"/>
      <c r="O52" s="281"/>
      <c r="P52" s="281"/>
      <c r="Q52" s="281"/>
      <c r="R52" s="281"/>
      <c r="S52" s="281"/>
      <c r="T52" s="281"/>
      <c r="U52" s="281"/>
      <c r="V52" s="281"/>
      <c r="W52" s="281"/>
      <c r="X52" s="281"/>
      <c r="Y52" s="281"/>
      <c r="Z52" s="281"/>
      <c r="AA52" s="281"/>
      <c r="AB52" s="281"/>
      <c r="AC52" s="281"/>
      <c r="AD52" s="281"/>
      <c r="AE52" s="281"/>
      <c r="AF52" s="281"/>
      <c r="AG52" s="281"/>
      <c r="AH52" s="281"/>
      <c r="AI52" s="281"/>
      <c r="AJ52" s="281"/>
      <c r="AK52" s="281"/>
      <c r="AL52" s="281"/>
      <c r="AM52" s="281"/>
      <c r="AN52" s="281"/>
      <c r="AO52" s="281"/>
      <c r="AP52" s="281"/>
      <c r="AQ52" s="281"/>
      <c r="AR52" s="281"/>
      <c r="AS52" s="281"/>
      <c r="AT52" s="281"/>
      <c r="AU52" s="281"/>
      <c r="AV52" s="281"/>
      <c r="AW52" s="281"/>
      <c r="AX52" s="281"/>
      <c r="AY52" s="281"/>
      <c r="AZ52" s="281"/>
    </row>
    <row r="53" spans="1:52" ht="31.5" x14ac:dyDescent="0.25">
      <c r="B53" s="301" t="s">
        <v>154</v>
      </c>
      <c r="C53" s="311" t="s">
        <v>128</v>
      </c>
      <c r="D53" s="299"/>
      <c r="E53" s="299"/>
      <c r="F53" s="299"/>
      <c r="G53" s="299">
        <v>90.266999999999996</v>
      </c>
      <c r="H53" s="299">
        <v>90.266999999999996</v>
      </c>
      <c r="I53" s="279">
        <v>3.73</v>
      </c>
      <c r="L53" s="281"/>
      <c r="M53" s="281"/>
      <c r="N53" s="281"/>
      <c r="O53" s="281"/>
      <c r="P53" s="281"/>
      <c r="Q53" s="281"/>
      <c r="R53" s="281"/>
      <c r="S53" s="281"/>
      <c r="T53" s="281"/>
      <c r="U53" s="281"/>
      <c r="V53" s="281"/>
      <c r="W53" s="281"/>
      <c r="X53" s="281"/>
      <c r="Y53" s="281"/>
      <c r="Z53" s="281"/>
      <c r="AA53" s="281"/>
      <c r="AB53" s="281"/>
      <c r="AC53" s="281"/>
      <c r="AD53" s="281"/>
      <c r="AE53" s="281"/>
      <c r="AF53" s="281"/>
      <c r="AG53" s="281"/>
      <c r="AH53" s="281"/>
      <c r="AI53" s="281"/>
      <c r="AJ53" s="281"/>
      <c r="AK53" s="281"/>
      <c r="AL53" s="281"/>
      <c r="AM53" s="281"/>
      <c r="AN53" s="281"/>
      <c r="AO53" s="281"/>
      <c r="AP53" s="281"/>
      <c r="AQ53" s="281"/>
      <c r="AR53" s="281"/>
      <c r="AS53" s="281"/>
      <c r="AT53" s="281"/>
      <c r="AU53" s="281"/>
      <c r="AV53" s="281"/>
      <c r="AW53" s="281"/>
      <c r="AX53" s="281"/>
      <c r="AY53" s="281"/>
      <c r="AZ53" s="281"/>
    </row>
    <row r="54" spans="1:52" x14ac:dyDescent="0.25">
      <c r="B54" s="301"/>
      <c r="C54" s="301" t="s">
        <v>129</v>
      </c>
      <c r="D54" s="299"/>
      <c r="E54" s="299"/>
      <c r="F54" s="299"/>
      <c r="G54" s="299">
        <v>140.42400000000001</v>
      </c>
      <c r="H54" s="299">
        <v>140.42400000000001</v>
      </c>
      <c r="L54" s="281"/>
      <c r="M54" s="281"/>
      <c r="N54" s="281"/>
      <c r="O54" s="281"/>
      <c r="P54" s="281"/>
      <c r="Q54" s="281"/>
      <c r="R54" s="281"/>
      <c r="S54" s="281"/>
      <c r="T54" s="281"/>
      <c r="U54" s="281"/>
      <c r="V54" s="281"/>
      <c r="W54" s="281"/>
      <c r="X54" s="281"/>
      <c r="Y54" s="281"/>
      <c r="Z54" s="281"/>
      <c r="AA54" s="281"/>
      <c r="AB54" s="281"/>
      <c r="AC54" s="281"/>
      <c r="AD54" s="281"/>
      <c r="AE54" s="281"/>
      <c r="AF54" s="281"/>
      <c r="AG54" s="281"/>
      <c r="AH54" s="281"/>
      <c r="AI54" s="281"/>
      <c r="AJ54" s="281"/>
      <c r="AK54" s="281"/>
      <c r="AL54" s="281"/>
      <c r="AM54" s="281"/>
      <c r="AN54" s="281"/>
      <c r="AO54" s="281"/>
      <c r="AP54" s="281"/>
      <c r="AQ54" s="281"/>
      <c r="AR54" s="281"/>
      <c r="AS54" s="281"/>
      <c r="AT54" s="281"/>
      <c r="AU54" s="281"/>
      <c r="AV54" s="281"/>
      <c r="AW54" s="281"/>
      <c r="AX54" s="281"/>
      <c r="AY54" s="281"/>
      <c r="AZ54" s="281"/>
    </row>
    <row r="55" spans="1:52" x14ac:dyDescent="0.25">
      <c r="D55" s="306"/>
      <c r="E55" s="306"/>
      <c r="F55" s="306"/>
      <c r="G55" s="306"/>
      <c r="H55" s="306"/>
      <c r="L55" s="281"/>
      <c r="M55" s="281"/>
      <c r="N55" s="281"/>
      <c r="O55" s="281"/>
      <c r="P55" s="281"/>
      <c r="Q55" s="281"/>
      <c r="R55" s="281"/>
      <c r="S55" s="281"/>
      <c r="T55" s="281"/>
      <c r="U55" s="281"/>
      <c r="V55" s="281"/>
      <c r="W55" s="281"/>
      <c r="X55" s="281"/>
      <c r="Y55" s="281"/>
      <c r="Z55" s="281"/>
      <c r="AA55" s="281"/>
      <c r="AB55" s="281"/>
      <c r="AC55" s="281"/>
      <c r="AD55" s="281"/>
      <c r="AE55" s="281"/>
      <c r="AF55" s="281"/>
      <c r="AG55" s="281"/>
      <c r="AH55" s="281"/>
      <c r="AI55" s="281"/>
      <c r="AJ55" s="281"/>
      <c r="AK55" s="281"/>
      <c r="AL55" s="281"/>
      <c r="AM55" s="281"/>
      <c r="AN55" s="281"/>
      <c r="AO55" s="281"/>
      <c r="AP55" s="281"/>
      <c r="AQ55" s="281"/>
      <c r="AR55" s="281"/>
      <c r="AS55" s="281"/>
      <c r="AT55" s="281"/>
      <c r="AU55" s="281"/>
      <c r="AV55" s="281"/>
      <c r="AW55" s="281"/>
      <c r="AX55" s="281"/>
      <c r="AY55" s="281"/>
      <c r="AZ55" s="281"/>
    </row>
    <row r="56" spans="1:52" ht="15.75" thickBot="1" x14ac:dyDescent="0.3">
      <c r="B56" s="301" t="s">
        <v>130</v>
      </c>
      <c r="C56" s="301" t="s">
        <v>131</v>
      </c>
      <c r="D56" s="306"/>
      <c r="E56" s="306"/>
      <c r="F56" s="306"/>
      <c r="G56" s="306"/>
      <c r="H56" s="306"/>
      <c r="I56" s="317"/>
      <c r="J56" s="317"/>
      <c r="L56" s="281"/>
      <c r="M56" s="281"/>
      <c r="N56" s="281"/>
      <c r="O56" s="281"/>
      <c r="P56" s="281"/>
      <c r="Q56" s="281"/>
      <c r="R56" s="281"/>
      <c r="S56" s="281"/>
      <c r="T56" s="281"/>
      <c r="U56" s="281"/>
      <c r="V56" s="281"/>
      <c r="W56" s="281"/>
      <c r="X56" s="281"/>
      <c r="Y56" s="281"/>
      <c r="Z56" s="281"/>
      <c r="AA56" s="281"/>
      <c r="AB56" s="281"/>
      <c r="AC56" s="281"/>
      <c r="AD56" s="281"/>
      <c r="AE56" s="281"/>
      <c r="AF56" s="281"/>
      <c r="AG56" s="281"/>
      <c r="AH56" s="281"/>
      <c r="AI56" s="281"/>
      <c r="AJ56" s="281"/>
      <c r="AK56" s="281"/>
      <c r="AL56" s="281"/>
      <c r="AM56" s="281"/>
      <c r="AN56" s="281"/>
      <c r="AO56" s="281"/>
      <c r="AP56" s="281"/>
      <c r="AQ56" s="281"/>
      <c r="AR56" s="281"/>
      <c r="AS56" s="281"/>
      <c r="AT56" s="281"/>
      <c r="AU56" s="281"/>
      <c r="AV56" s="281"/>
      <c r="AW56" s="281"/>
      <c r="AX56" s="281"/>
      <c r="AY56" s="281"/>
      <c r="AZ56" s="281"/>
    </row>
    <row r="57" spans="1:52" ht="15.75" thickBot="1" x14ac:dyDescent="0.3">
      <c r="B57" s="301" t="s">
        <v>132</v>
      </c>
      <c r="C57" s="301" t="s">
        <v>133</v>
      </c>
      <c r="D57" s="299"/>
      <c r="E57" s="299"/>
      <c r="F57" s="299"/>
      <c r="G57" s="324">
        <v>76.266000000000005</v>
      </c>
      <c r="H57" s="299">
        <v>76.266000000000005</v>
      </c>
      <c r="I57" s="279">
        <v>3.83</v>
      </c>
      <c r="J57" s="318"/>
      <c r="K57" s="306">
        <v>19.913</v>
      </c>
      <c r="L57" s="281"/>
      <c r="M57" s="281"/>
      <c r="N57" s="281"/>
      <c r="O57" s="281"/>
      <c r="P57" s="281"/>
      <c r="Q57" s="281"/>
      <c r="R57" s="281"/>
      <c r="S57" s="281"/>
      <c r="T57" s="281"/>
      <c r="U57" s="281"/>
      <c r="V57" s="281"/>
      <c r="W57" s="281"/>
      <c r="X57" s="281"/>
      <c r="Y57" s="281"/>
      <c r="Z57" s="281"/>
      <c r="AA57" s="281"/>
      <c r="AB57" s="281"/>
      <c r="AC57" s="281"/>
      <c r="AD57" s="281"/>
      <c r="AE57" s="281"/>
      <c r="AF57" s="281"/>
      <c r="AG57" s="281"/>
      <c r="AH57" s="281"/>
      <c r="AI57" s="281"/>
      <c r="AJ57" s="281"/>
      <c r="AK57" s="281"/>
      <c r="AL57" s="281"/>
      <c r="AM57" s="281"/>
      <c r="AN57" s="281"/>
      <c r="AO57" s="281"/>
      <c r="AP57" s="281"/>
      <c r="AQ57" s="281"/>
      <c r="AR57" s="281"/>
      <c r="AS57" s="281"/>
      <c r="AT57" s="281"/>
      <c r="AU57" s="281"/>
      <c r="AV57" s="281"/>
      <c r="AW57" s="281"/>
      <c r="AX57" s="281"/>
      <c r="AY57" s="281"/>
      <c r="AZ57" s="281"/>
    </row>
    <row r="58" spans="1:52" x14ac:dyDescent="0.25">
      <c r="B58" s="301"/>
      <c r="C58" s="301" t="s">
        <v>134</v>
      </c>
      <c r="D58" s="299"/>
      <c r="E58" s="299"/>
      <c r="F58" s="299"/>
      <c r="G58" s="324"/>
      <c r="H58" s="299">
        <v>0</v>
      </c>
      <c r="I58" s="279">
        <v>3.91</v>
      </c>
      <c r="K58" s="306">
        <v>0</v>
      </c>
      <c r="L58" s="281"/>
      <c r="M58" s="281"/>
      <c r="N58" s="281"/>
      <c r="O58" s="281"/>
      <c r="P58" s="281"/>
      <c r="Q58" s="281"/>
      <c r="R58" s="281"/>
      <c r="S58" s="281"/>
      <c r="T58" s="281"/>
      <c r="U58" s="281"/>
      <c r="V58" s="281"/>
      <c r="W58" s="281"/>
      <c r="X58" s="281"/>
      <c r="Y58" s="281"/>
      <c r="Z58" s="281"/>
      <c r="AA58" s="281"/>
      <c r="AB58" s="281"/>
      <c r="AC58" s="281"/>
      <c r="AD58" s="281"/>
      <c r="AE58" s="281"/>
      <c r="AF58" s="281"/>
      <c r="AG58" s="281"/>
      <c r="AH58" s="281"/>
      <c r="AI58" s="281"/>
      <c r="AJ58" s="281"/>
      <c r="AK58" s="281"/>
      <c r="AL58" s="281"/>
      <c r="AM58" s="281"/>
      <c r="AN58" s="281"/>
      <c r="AO58" s="281"/>
      <c r="AP58" s="281"/>
      <c r="AQ58" s="281"/>
      <c r="AR58" s="281"/>
      <c r="AS58" s="281"/>
      <c r="AT58" s="281"/>
      <c r="AU58" s="281"/>
      <c r="AV58" s="281"/>
      <c r="AW58" s="281"/>
      <c r="AX58" s="281"/>
      <c r="AY58" s="281"/>
      <c r="AZ58" s="281"/>
    </row>
    <row r="59" spans="1:52" x14ac:dyDescent="0.25">
      <c r="B59" s="301"/>
      <c r="C59" s="301" t="s">
        <v>135</v>
      </c>
      <c r="D59" s="299"/>
      <c r="E59" s="299"/>
      <c r="F59" s="299"/>
      <c r="G59" s="299">
        <v>76.266000000000005</v>
      </c>
      <c r="H59" s="299">
        <v>76.266000000000005</v>
      </c>
      <c r="L59" s="281"/>
      <c r="M59" s="281"/>
      <c r="N59" s="281"/>
      <c r="O59" s="281"/>
      <c r="P59" s="281"/>
      <c r="Q59" s="281"/>
      <c r="R59" s="281"/>
      <c r="S59" s="281"/>
      <c r="T59" s="281"/>
      <c r="U59" s="281"/>
      <c r="V59" s="281"/>
      <c r="W59" s="281"/>
      <c r="X59" s="281"/>
      <c r="Y59" s="281"/>
      <c r="Z59" s="281"/>
      <c r="AA59" s="281"/>
      <c r="AB59" s="281"/>
      <c r="AC59" s="281"/>
      <c r="AD59" s="281"/>
      <c r="AE59" s="281"/>
      <c r="AF59" s="281"/>
      <c r="AG59" s="281"/>
      <c r="AH59" s="281"/>
      <c r="AI59" s="281"/>
      <c r="AJ59" s="281"/>
      <c r="AK59" s="281"/>
      <c r="AL59" s="281"/>
      <c r="AM59" s="281"/>
      <c r="AN59" s="281"/>
      <c r="AO59" s="281"/>
      <c r="AP59" s="281"/>
      <c r="AQ59" s="281"/>
      <c r="AR59" s="281"/>
      <c r="AS59" s="281"/>
      <c r="AT59" s="281"/>
      <c r="AU59" s="281"/>
      <c r="AV59" s="281"/>
      <c r="AW59" s="281"/>
      <c r="AX59" s="281"/>
      <c r="AY59" s="281"/>
      <c r="AZ59" s="281"/>
    </row>
    <row r="60" spans="1:52" x14ac:dyDescent="0.25">
      <c r="B60" s="301"/>
      <c r="C60" s="301" t="s">
        <v>136</v>
      </c>
      <c r="D60" s="299">
        <v>330.166</v>
      </c>
      <c r="E60" s="299">
        <v>334.03500000000003</v>
      </c>
      <c r="F60" s="299">
        <v>1657</v>
      </c>
      <c r="G60" s="299">
        <v>239.255</v>
      </c>
      <c r="H60" s="299">
        <v>2560.4560000000001</v>
      </c>
      <c r="L60" s="281"/>
      <c r="M60" s="281"/>
      <c r="N60" s="281"/>
      <c r="O60" s="281"/>
      <c r="P60" s="281"/>
      <c r="Q60" s="281"/>
      <c r="R60" s="281"/>
      <c r="S60" s="281"/>
      <c r="T60" s="281"/>
      <c r="U60" s="281"/>
      <c r="V60" s="281"/>
      <c r="W60" s="281"/>
      <c r="X60" s="281"/>
      <c r="Y60" s="281"/>
      <c r="Z60" s="281"/>
      <c r="AA60" s="281"/>
      <c r="AB60" s="281"/>
      <c r="AC60" s="281"/>
      <c r="AD60" s="281"/>
      <c r="AE60" s="281"/>
      <c r="AF60" s="281"/>
      <c r="AG60" s="281"/>
      <c r="AH60" s="281"/>
      <c r="AI60" s="281"/>
      <c r="AJ60" s="281"/>
      <c r="AK60" s="281"/>
      <c r="AL60" s="281"/>
      <c r="AM60" s="281"/>
      <c r="AN60" s="281"/>
      <c r="AO60" s="281"/>
      <c r="AP60" s="281"/>
      <c r="AQ60" s="281"/>
      <c r="AR60" s="281"/>
      <c r="AS60" s="281"/>
      <c r="AT60" s="281"/>
      <c r="AU60" s="281"/>
      <c r="AV60" s="281"/>
      <c r="AW60" s="281"/>
      <c r="AX60" s="281"/>
      <c r="AY60" s="281"/>
      <c r="AZ60" s="281"/>
    </row>
    <row r="61" spans="1:52" x14ac:dyDescent="0.25">
      <c r="B61" s="301" t="s">
        <v>137</v>
      </c>
      <c r="C61" s="301" t="s">
        <v>138</v>
      </c>
      <c r="D61" s="299">
        <v>9.9049999999999994</v>
      </c>
      <c r="E61" s="299">
        <v>10.021000000000001</v>
      </c>
      <c r="F61" s="299">
        <v>49.71</v>
      </c>
      <c r="G61" s="299">
        <v>7.1779999999999999</v>
      </c>
      <c r="H61" s="299">
        <v>76.813999999999993</v>
      </c>
      <c r="L61" s="281"/>
      <c r="M61" s="281"/>
      <c r="N61" s="281"/>
      <c r="O61" s="281"/>
      <c r="P61" s="281"/>
      <c r="Q61" s="281"/>
      <c r="R61" s="281"/>
      <c r="S61" s="281"/>
      <c r="T61" s="281"/>
      <c r="U61" s="281"/>
      <c r="V61" s="281"/>
      <c r="W61" s="281"/>
      <c r="X61" s="281"/>
      <c r="Y61" s="281"/>
      <c r="Z61" s="281"/>
      <c r="AA61" s="281"/>
      <c r="AB61" s="281"/>
      <c r="AC61" s="281"/>
      <c r="AD61" s="281"/>
      <c r="AE61" s="281"/>
      <c r="AF61" s="281"/>
      <c r="AG61" s="281"/>
      <c r="AH61" s="281"/>
      <c r="AI61" s="281"/>
      <c r="AJ61" s="281"/>
      <c r="AK61" s="281"/>
      <c r="AL61" s="281"/>
      <c r="AM61" s="281"/>
      <c r="AN61" s="281"/>
      <c r="AO61" s="281"/>
      <c r="AP61" s="281"/>
      <c r="AQ61" s="281"/>
      <c r="AR61" s="281"/>
      <c r="AS61" s="281"/>
      <c r="AT61" s="281"/>
      <c r="AU61" s="281"/>
      <c r="AV61" s="281"/>
      <c r="AW61" s="281"/>
      <c r="AX61" s="281"/>
      <c r="AY61" s="281"/>
      <c r="AZ61" s="281"/>
    </row>
    <row r="62" spans="1:52" x14ac:dyDescent="0.25">
      <c r="B62" s="301"/>
      <c r="C62" s="301" t="s">
        <v>139</v>
      </c>
      <c r="D62" s="299">
        <v>340.07100000000003</v>
      </c>
      <c r="E62" s="299">
        <v>344.05599999999998</v>
      </c>
      <c r="F62" s="299">
        <v>1706.71</v>
      </c>
      <c r="G62" s="299">
        <v>246.43299999999999</v>
      </c>
      <c r="H62" s="299">
        <v>2637.27</v>
      </c>
      <c r="I62" s="279">
        <v>684.12699999999995</v>
      </c>
      <c r="J62" s="279">
        <v>50.156999999999996</v>
      </c>
      <c r="K62" s="279">
        <v>90.266999999999996</v>
      </c>
      <c r="L62" s="281"/>
      <c r="M62" s="281"/>
      <c r="N62" s="281"/>
      <c r="O62" s="281"/>
      <c r="P62" s="281"/>
      <c r="Q62" s="281"/>
      <c r="R62" s="281"/>
      <c r="S62" s="281"/>
      <c r="T62" s="281"/>
      <c r="U62" s="281"/>
      <c r="V62" s="281"/>
      <c r="W62" s="281"/>
      <c r="X62" s="281"/>
      <c r="Y62" s="281"/>
      <c r="Z62" s="281"/>
      <c r="AA62" s="281"/>
      <c r="AB62" s="281"/>
      <c r="AC62" s="281"/>
      <c r="AD62" s="281"/>
      <c r="AE62" s="281"/>
      <c r="AF62" s="281"/>
      <c r="AG62" s="281"/>
      <c r="AH62" s="281"/>
      <c r="AI62" s="281"/>
      <c r="AJ62" s="281"/>
      <c r="AK62" s="281"/>
      <c r="AL62" s="281"/>
      <c r="AM62" s="281"/>
      <c r="AN62" s="281"/>
      <c r="AO62" s="281"/>
      <c r="AP62" s="281"/>
      <c r="AQ62" s="281"/>
      <c r="AR62" s="281"/>
      <c r="AS62" s="281"/>
      <c r="AT62" s="281"/>
      <c r="AU62" s="281"/>
      <c r="AV62" s="281"/>
      <c r="AW62" s="281"/>
      <c r="AX62" s="281"/>
      <c r="AY62" s="281"/>
      <c r="AZ62" s="281"/>
    </row>
    <row r="63" spans="1:52" x14ac:dyDescent="0.25">
      <c r="L63" s="281"/>
      <c r="M63" s="281"/>
      <c r="N63" s="281"/>
      <c r="O63" s="281"/>
      <c r="P63" s="281"/>
      <c r="Q63" s="281"/>
      <c r="R63" s="281"/>
      <c r="S63" s="281"/>
      <c r="T63" s="281"/>
      <c r="U63" s="281"/>
      <c r="V63" s="281"/>
      <c r="W63" s="281"/>
      <c r="X63" s="281"/>
      <c r="Y63" s="281"/>
      <c r="Z63" s="281"/>
      <c r="AA63" s="281"/>
      <c r="AB63" s="281"/>
      <c r="AC63" s="281"/>
      <c r="AD63" s="281"/>
      <c r="AE63" s="281"/>
      <c r="AF63" s="281"/>
      <c r="AG63" s="281"/>
      <c r="AH63" s="281"/>
      <c r="AI63" s="281"/>
      <c r="AJ63" s="281"/>
      <c r="AK63" s="281"/>
      <c r="AL63" s="281"/>
      <c r="AM63" s="281"/>
      <c r="AN63" s="281"/>
      <c r="AO63" s="281"/>
      <c r="AP63" s="281"/>
      <c r="AQ63" s="281"/>
      <c r="AR63" s="281"/>
      <c r="AS63" s="281"/>
      <c r="AT63" s="281"/>
      <c r="AU63" s="281"/>
      <c r="AV63" s="281"/>
      <c r="AW63" s="281"/>
      <c r="AX63" s="281"/>
      <c r="AY63" s="281"/>
      <c r="AZ63" s="281"/>
    </row>
    <row r="64" spans="1:52" x14ac:dyDescent="0.25">
      <c r="A64" s="437" t="s">
        <v>140</v>
      </c>
      <c r="B64" s="437"/>
      <c r="C64" s="451"/>
      <c r="D64" s="451"/>
      <c r="E64" s="451"/>
      <c r="F64" s="451"/>
      <c r="G64" s="451"/>
      <c r="H64" s="451"/>
      <c r="L64" s="281"/>
      <c r="M64" s="281"/>
      <c r="N64" s="281"/>
      <c r="O64" s="281"/>
      <c r="P64" s="281"/>
      <c r="Q64" s="281"/>
      <c r="R64" s="281"/>
      <c r="S64" s="281"/>
      <c r="T64" s="281"/>
      <c r="U64" s="281"/>
      <c r="V64" s="281"/>
      <c r="W64" s="281"/>
      <c r="X64" s="281"/>
      <c r="Y64" s="281"/>
      <c r="Z64" s="281"/>
      <c r="AA64" s="281"/>
      <c r="AB64" s="281"/>
      <c r="AC64" s="281"/>
      <c r="AD64" s="281"/>
      <c r="AE64" s="281"/>
      <c r="AF64" s="281"/>
      <c r="AG64" s="281"/>
      <c r="AH64" s="281"/>
      <c r="AI64" s="281"/>
      <c r="AJ64" s="281"/>
      <c r="AK64" s="281"/>
      <c r="AL64" s="281"/>
      <c r="AM64" s="281"/>
      <c r="AN64" s="281"/>
      <c r="AO64" s="281"/>
      <c r="AP64" s="281"/>
      <c r="AQ64" s="281"/>
      <c r="AR64" s="281"/>
      <c r="AS64" s="281"/>
      <c r="AT64" s="281"/>
      <c r="AU64" s="281"/>
      <c r="AV64" s="281"/>
      <c r="AW64" s="281"/>
      <c r="AX64" s="281"/>
      <c r="AY64" s="281"/>
      <c r="AZ64" s="281"/>
    </row>
    <row r="65" spans="1:52" x14ac:dyDescent="0.25">
      <c r="C65" s="436" t="s">
        <v>141</v>
      </c>
      <c r="D65" s="436"/>
      <c r="E65" s="436"/>
      <c r="F65" s="436"/>
      <c r="G65" s="436"/>
      <c r="H65" s="436"/>
      <c r="L65" s="281"/>
      <c r="M65" s="281"/>
      <c r="N65" s="281"/>
      <c r="O65" s="281"/>
      <c r="P65" s="281"/>
      <c r="Q65" s="281"/>
      <c r="R65" s="281"/>
      <c r="S65" s="281"/>
      <c r="T65" s="281"/>
      <c r="U65" s="281"/>
      <c r="V65" s="281"/>
      <c r="W65" s="281"/>
      <c r="X65" s="281"/>
      <c r="Y65" s="281"/>
      <c r="Z65" s="281"/>
      <c r="AA65" s="281"/>
      <c r="AB65" s="281"/>
      <c r="AC65" s="281"/>
      <c r="AD65" s="281"/>
      <c r="AE65" s="281"/>
      <c r="AF65" s="281"/>
      <c r="AG65" s="281"/>
      <c r="AH65" s="281"/>
      <c r="AI65" s="281"/>
      <c r="AJ65" s="281"/>
      <c r="AK65" s="281"/>
      <c r="AL65" s="281"/>
      <c r="AM65" s="281"/>
      <c r="AN65" s="281"/>
      <c r="AO65" s="281"/>
      <c r="AP65" s="281"/>
      <c r="AQ65" s="281"/>
      <c r="AR65" s="281"/>
      <c r="AS65" s="281"/>
      <c r="AT65" s="281"/>
      <c r="AU65" s="281"/>
      <c r="AV65" s="281"/>
      <c r="AW65" s="281"/>
      <c r="AX65" s="281"/>
      <c r="AY65" s="281"/>
      <c r="AZ65" s="281"/>
    </row>
    <row r="66" spans="1:52" x14ac:dyDescent="0.25">
      <c r="L66" s="281"/>
      <c r="M66" s="281"/>
      <c r="N66" s="281"/>
      <c r="O66" s="281"/>
      <c r="P66" s="281"/>
      <c r="Q66" s="281"/>
      <c r="R66" s="281"/>
      <c r="S66" s="281"/>
      <c r="T66" s="281"/>
      <c r="U66" s="281"/>
      <c r="V66" s="281"/>
      <c r="W66" s="281"/>
      <c r="X66" s="281"/>
      <c r="Y66" s="281"/>
      <c r="Z66" s="281"/>
      <c r="AA66" s="281"/>
      <c r="AB66" s="281"/>
      <c r="AC66" s="281"/>
      <c r="AD66" s="281"/>
      <c r="AE66" s="281"/>
      <c r="AF66" s="281"/>
      <c r="AG66" s="281"/>
      <c r="AH66" s="281"/>
      <c r="AI66" s="281"/>
      <c r="AJ66" s="281"/>
      <c r="AK66" s="281"/>
      <c r="AL66" s="281"/>
      <c r="AM66" s="281"/>
      <c r="AN66" s="281"/>
      <c r="AO66" s="281"/>
      <c r="AP66" s="281"/>
      <c r="AQ66" s="281"/>
      <c r="AR66" s="281"/>
      <c r="AS66" s="281"/>
      <c r="AT66" s="281"/>
      <c r="AU66" s="281"/>
      <c r="AV66" s="281"/>
      <c r="AW66" s="281"/>
      <c r="AX66" s="281"/>
      <c r="AY66" s="281"/>
      <c r="AZ66" s="281"/>
    </row>
    <row r="67" spans="1:52" ht="15.75" thickBot="1" x14ac:dyDescent="0.3">
      <c r="A67" s="434" t="s">
        <v>142</v>
      </c>
      <c r="B67" s="434"/>
      <c r="C67" s="319" t="s">
        <v>143</v>
      </c>
      <c r="D67" s="282" t="s">
        <v>144</v>
      </c>
      <c r="E67" s="451" t="s">
        <v>145</v>
      </c>
      <c r="F67" s="451"/>
      <c r="G67" s="451"/>
      <c r="H67" s="451"/>
      <c r="L67" s="281"/>
      <c r="M67" s="281"/>
      <c r="N67" s="281"/>
      <c r="O67" s="281"/>
      <c r="P67" s="281"/>
      <c r="Q67" s="281"/>
      <c r="R67" s="281"/>
      <c r="S67" s="281"/>
      <c r="T67" s="281"/>
      <c r="U67" s="281"/>
      <c r="V67" s="281"/>
      <c r="W67" s="281"/>
      <c r="X67" s="281"/>
      <c r="Y67" s="281"/>
      <c r="Z67" s="281"/>
      <c r="AA67" s="281"/>
      <c r="AB67" s="281"/>
      <c r="AC67" s="281"/>
      <c r="AD67" s="281"/>
      <c r="AE67" s="281"/>
      <c r="AF67" s="281"/>
      <c r="AG67" s="281"/>
      <c r="AH67" s="281"/>
      <c r="AI67" s="281"/>
      <c r="AJ67" s="281"/>
      <c r="AK67" s="281"/>
      <c r="AL67" s="281"/>
      <c r="AM67" s="281"/>
      <c r="AN67" s="281"/>
      <c r="AO67" s="281"/>
      <c r="AP67" s="281"/>
      <c r="AQ67" s="281"/>
      <c r="AR67" s="281"/>
      <c r="AS67" s="281"/>
      <c r="AT67" s="281"/>
      <c r="AU67" s="281"/>
      <c r="AV67" s="281"/>
      <c r="AW67" s="281"/>
      <c r="AX67" s="281"/>
      <c r="AY67" s="281"/>
      <c r="AZ67" s="281"/>
    </row>
    <row r="68" spans="1:52" ht="15.75" thickBot="1" x14ac:dyDescent="0.3">
      <c r="C68" s="320" t="s">
        <v>146</v>
      </c>
      <c r="E68" s="436" t="s">
        <v>141</v>
      </c>
      <c r="F68" s="436"/>
      <c r="G68" s="436"/>
      <c r="H68" s="436"/>
      <c r="J68" s="325">
        <v>340.07100000000003</v>
      </c>
      <c r="K68" s="326">
        <v>344.05599999999998</v>
      </c>
      <c r="L68" s="281"/>
      <c r="M68" s="281"/>
      <c r="N68" s="281"/>
      <c r="O68" s="281"/>
      <c r="P68" s="281"/>
      <c r="Q68" s="281"/>
      <c r="R68" s="281"/>
      <c r="S68" s="281"/>
      <c r="T68" s="281"/>
      <c r="U68" s="281"/>
      <c r="V68" s="281"/>
      <c r="W68" s="281"/>
      <c r="X68" s="281"/>
      <c r="Y68" s="281"/>
      <c r="Z68" s="281"/>
      <c r="AA68" s="281"/>
      <c r="AB68" s="281"/>
      <c r="AC68" s="281"/>
      <c r="AD68" s="281"/>
      <c r="AE68" s="281"/>
      <c r="AF68" s="281"/>
      <c r="AG68" s="281"/>
      <c r="AH68" s="281"/>
      <c r="AI68" s="281"/>
      <c r="AJ68" s="281"/>
      <c r="AK68" s="281"/>
      <c r="AL68" s="281"/>
      <c r="AM68" s="281"/>
      <c r="AN68" s="281"/>
      <c r="AO68" s="281"/>
      <c r="AP68" s="281"/>
      <c r="AQ68" s="281"/>
      <c r="AR68" s="281"/>
      <c r="AS68" s="281"/>
      <c r="AT68" s="281"/>
      <c r="AU68" s="281"/>
      <c r="AV68" s="281"/>
      <c r="AW68" s="281"/>
      <c r="AX68" s="281"/>
      <c r="AY68" s="281"/>
      <c r="AZ68" s="281"/>
    </row>
    <row r="69" spans="1:52" x14ac:dyDescent="0.25">
      <c r="H69" s="321"/>
      <c r="L69" s="281"/>
      <c r="M69" s="281"/>
      <c r="N69" s="281"/>
      <c r="O69" s="281"/>
      <c r="P69" s="281"/>
      <c r="Q69" s="281"/>
      <c r="R69" s="281"/>
      <c r="S69" s="281"/>
      <c r="T69" s="281"/>
      <c r="U69" s="281"/>
      <c r="V69" s="281"/>
      <c r="W69" s="281"/>
      <c r="X69" s="281"/>
      <c r="Y69" s="281"/>
      <c r="Z69" s="281"/>
      <c r="AA69" s="281"/>
      <c r="AB69" s="281"/>
      <c r="AC69" s="281"/>
      <c r="AD69" s="281"/>
      <c r="AE69" s="281"/>
      <c r="AF69" s="281"/>
      <c r="AG69" s="281"/>
      <c r="AH69" s="281"/>
      <c r="AI69" s="281"/>
      <c r="AJ69" s="281"/>
      <c r="AK69" s="281"/>
      <c r="AL69" s="281"/>
      <c r="AM69" s="281"/>
      <c r="AN69" s="281"/>
      <c r="AO69" s="281"/>
      <c r="AP69" s="281"/>
      <c r="AQ69" s="281"/>
      <c r="AR69" s="281"/>
      <c r="AS69" s="281"/>
      <c r="AT69" s="281"/>
      <c r="AU69" s="281"/>
      <c r="AV69" s="281"/>
      <c r="AW69" s="281"/>
      <c r="AX69" s="281"/>
      <c r="AY69" s="281"/>
      <c r="AZ69" s="281"/>
    </row>
    <row r="70" spans="1:52" x14ac:dyDescent="0.25">
      <c r="A70" s="434" t="s">
        <v>147</v>
      </c>
      <c r="B70" s="434"/>
      <c r="C70" s="451" t="s">
        <v>148</v>
      </c>
      <c r="D70" s="451"/>
      <c r="E70" s="451"/>
      <c r="F70" s="451"/>
      <c r="G70" s="451"/>
      <c r="H70" s="451"/>
      <c r="L70" s="281"/>
      <c r="M70" s="281"/>
      <c r="N70" s="281"/>
      <c r="O70" s="281"/>
      <c r="P70" s="281"/>
      <c r="Q70" s="281"/>
      <c r="R70" s="281"/>
      <c r="S70" s="281"/>
      <c r="T70" s="281"/>
      <c r="U70" s="281"/>
      <c r="V70" s="281"/>
      <c r="W70" s="281"/>
      <c r="X70" s="281"/>
      <c r="Y70" s="281"/>
      <c r="Z70" s="281"/>
      <c r="AA70" s="281"/>
      <c r="AB70" s="281"/>
      <c r="AC70" s="281"/>
      <c r="AD70" s="281"/>
      <c r="AE70" s="281"/>
      <c r="AF70" s="281"/>
      <c r="AG70" s="281"/>
      <c r="AH70" s="281"/>
      <c r="AI70" s="281"/>
      <c r="AJ70" s="281"/>
      <c r="AK70" s="281"/>
      <c r="AL70" s="281"/>
      <c r="AM70" s="281"/>
      <c r="AN70" s="281"/>
      <c r="AO70" s="281"/>
      <c r="AP70" s="281"/>
      <c r="AQ70" s="281"/>
      <c r="AR70" s="281"/>
      <c r="AS70" s="281"/>
      <c r="AT70" s="281"/>
      <c r="AU70" s="281"/>
      <c r="AV70" s="281"/>
      <c r="AW70" s="281"/>
      <c r="AX70" s="281"/>
      <c r="AY70" s="281"/>
      <c r="AZ70" s="281"/>
    </row>
    <row r="71" spans="1:52" ht="14.25" customHeight="1" x14ac:dyDescent="0.25">
      <c r="C71" s="436" t="s">
        <v>149</v>
      </c>
      <c r="D71" s="436"/>
      <c r="E71" s="436"/>
      <c r="F71" s="436"/>
      <c r="G71" s="436"/>
      <c r="H71" s="436"/>
      <c r="I71" s="321" t="s">
        <v>155</v>
      </c>
      <c r="L71" s="281"/>
      <c r="M71" s="281"/>
      <c r="N71" s="281"/>
      <c r="O71" s="281"/>
      <c r="P71" s="281"/>
      <c r="Q71" s="281"/>
      <c r="R71" s="281"/>
      <c r="S71" s="281"/>
      <c r="T71" s="281"/>
      <c r="U71" s="281"/>
      <c r="V71" s="281"/>
      <c r="W71" s="281"/>
      <c r="X71" s="281"/>
      <c r="Y71" s="281"/>
      <c r="Z71" s="281"/>
      <c r="AA71" s="281"/>
      <c r="AB71" s="281"/>
      <c r="AC71" s="281"/>
      <c r="AD71" s="281"/>
      <c r="AE71" s="281"/>
      <c r="AF71" s="281"/>
      <c r="AG71" s="281"/>
      <c r="AH71" s="281"/>
      <c r="AI71" s="281"/>
      <c r="AJ71" s="281"/>
      <c r="AK71" s="281"/>
      <c r="AL71" s="281"/>
      <c r="AM71" s="281"/>
      <c r="AN71" s="281"/>
      <c r="AO71" s="281"/>
      <c r="AP71" s="281"/>
      <c r="AQ71" s="281"/>
      <c r="AR71" s="281"/>
      <c r="AS71" s="281"/>
      <c r="AT71" s="281"/>
      <c r="AU71" s="281"/>
      <c r="AV71" s="281"/>
      <c r="AW71" s="281"/>
      <c r="AX71" s="281"/>
      <c r="AY71" s="281"/>
      <c r="AZ71" s="281"/>
    </row>
    <row r="72" spans="1:52" x14ac:dyDescent="0.25">
      <c r="L72" s="281"/>
      <c r="M72" s="281"/>
      <c r="N72" s="281"/>
      <c r="O72" s="281"/>
      <c r="P72" s="281"/>
      <c r="Q72" s="281"/>
      <c r="R72" s="281"/>
      <c r="S72" s="281"/>
      <c r="T72" s="281"/>
      <c r="U72" s="281"/>
      <c r="V72" s="281"/>
      <c r="W72" s="281"/>
      <c r="X72" s="281"/>
      <c r="Y72" s="281"/>
      <c r="Z72" s="281"/>
      <c r="AA72" s="281"/>
      <c r="AB72" s="281"/>
      <c r="AC72" s="281"/>
      <c r="AD72" s="281"/>
      <c r="AE72" s="281"/>
      <c r="AF72" s="281"/>
      <c r="AG72" s="281"/>
      <c r="AH72" s="281"/>
      <c r="AI72" s="281"/>
      <c r="AJ72" s="281"/>
      <c r="AK72" s="281"/>
      <c r="AL72" s="281"/>
      <c r="AM72" s="281"/>
      <c r="AN72" s="281"/>
      <c r="AO72" s="281"/>
      <c r="AP72" s="281"/>
      <c r="AQ72" s="281"/>
      <c r="AR72" s="281"/>
      <c r="AS72" s="281"/>
      <c r="AT72" s="281"/>
      <c r="AU72" s="281"/>
      <c r="AV72" s="281"/>
      <c r="AW72" s="281"/>
      <c r="AX72" s="281"/>
      <c r="AY72" s="281"/>
      <c r="AZ72" s="281"/>
    </row>
    <row r="73" spans="1:52" x14ac:dyDescent="0.25">
      <c r="L73" s="281"/>
      <c r="M73" s="281"/>
      <c r="N73" s="281"/>
      <c r="O73" s="281"/>
      <c r="P73" s="281"/>
      <c r="Q73" s="281"/>
      <c r="R73" s="281"/>
      <c r="S73" s="281"/>
      <c r="T73" s="281"/>
      <c r="U73" s="281"/>
      <c r="V73" s="281"/>
      <c r="W73" s="281"/>
      <c r="X73" s="281"/>
      <c r="Y73" s="281"/>
      <c r="Z73" s="281"/>
      <c r="AA73" s="281"/>
      <c r="AB73" s="281"/>
      <c r="AC73" s="281"/>
      <c r="AD73" s="281"/>
      <c r="AE73" s="281"/>
      <c r="AF73" s="281"/>
      <c r="AG73" s="281"/>
      <c r="AH73" s="281"/>
      <c r="AI73" s="281"/>
      <c r="AJ73" s="281"/>
      <c r="AK73" s="281"/>
      <c r="AL73" s="281"/>
      <c r="AM73" s="281"/>
      <c r="AN73" s="281"/>
      <c r="AO73" s="281"/>
      <c r="AP73" s="281"/>
      <c r="AQ73" s="281"/>
      <c r="AR73" s="281"/>
      <c r="AS73" s="281"/>
      <c r="AT73" s="281"/>
      <c r="AU73" s="281"/>
      <c r="AV73" s="281"/>
      <c r="AW73" s="281"/>
      <c r="AX73" s="281"/>
      <c r="AY73" s="281"/>
      <c r="AZ73" s="281"/>
    </row>
    <row r="74" spans="1:52" x14ac:dyDescent="0.25">
      <c r="L74" s="281"/>
      <c r="M74" s="281"/>
      <c r="N74" s="281"/>
      <c r="O74" s="281"/>
      <c r="P74" s="281"/>
      <c r="Q74" s="281"/>
      <c r="R74" s="281"/>
      <c r="S74" s="281"/>
      <c r="T74" s="281"/>
      <c r="U74" s="281"/>
      <c r="V74" s="281"/>
      <c r="W74" s="281"/>
      <c r="X74" s="281"/>
      <c r="Y74" s="281"/>
      <c r="Z74" s="281"/>
      <c r="AA74" s="281"/>
      <c r="AB74" s="281"/>
      <c r="AC74" s="281"/>
      <c r="AD74" s="281"/>
      <c r="AE74" s="281"/>
      <c r="AF74" s="281"/>
      <c r="AG74" s="281"/>
      <c r="AH74" s="281"/>
      <c r="AI74" s="281"/>
      <c r="AJ74" s="281"/>
      <c r="AK74" s="281"/>
      <c r="AL74" s="281"/>
      <c r="AM74" s="281"/>
      <c r="AN74" s="281"/>
      <c r="AO74" s="281"/>
      <c r="AP74" s="281"/>
      <c r="AQ74" s="281"/>
      <c r="AR74" s="281"/>
      <c r="AS74" s="281"/>
      <c r="AT74" s="281"/>
      <c r="AU74" s="281"/>
      <c r="AV74" s="281"/>
      <c r="AW74" s="281"/>
      <c r="AX74" s="281"/>
      <c r="AY74" s="281"/>
      <c r="AZ74" s="281"/>
    </row>
    <row r="75" spans="1:52" x14ac:dyDescent="0.25">
      <c r="L75" s="281"/>
      <c r="M75" s="281"/>
      <c r="N75" s="281"/>
      <c r="O75" s="281"/>
      <c r="P75" s="281"/>
      <c r="Q75" s="281"/>
      <c r="R75" s="281"/>
      <c r="S75" s="281"/>
      <c r="T75" s="281"/>
      <c r="U75" s="281"/>
      <c r="V75" s="281"/>
      <c r="W75" s="281"/>
      <c r="X75" s="281"/>
      <c r="Y75" s="281"/>
      <c r="Z75" s="281"/>
      <c r="AA75" s="281"/>
      <c r="AB75" s="281"/>
      <c r="AC75" s="281"/>
      <c r="AD75" s="281"/>
      <c r="AE75" s="281"/>
      <c r="AF75" s="281"/>
      <c r="AG75" s="281"/>
      <c r="AH75" s="281"/>
      <c r="AI75" s="281"/>
      <c r="AJ75" s="281"/>
      <c r="AK75" s="281"/>
      <c r="AL75" s="281"/>
      <c r="AM75" s="281"/>
      <c r="AN75" s="281"/>
      <c r="AO75" s="281"/>
      <c r="AP75" s="281"/>
      <c r="AQ75" s="281"/>
      <c r="AR75" s="281"/>
      <c r="AS75" s="281"/>
      <c r="AT75" s="281"/>
      <c r="AU75" s="281"/>
      <c r="AV75" s="281"/>
      <c r="AW75" s="281"/>
      <c r="AX75" s="281"/>
      <c r="AY75" s="281"/>
      <c r="AZ75" s="281"/>
    </row>
    <row r="76" spans="1:52" x14ac:dyDescent="0.25">
      <c r="L76" s="281"/>
      <c r="M76" s="281"/>
      <c r="N76" s="281"/>
      <c r="O76" s="281"/>
      <c r="P76" s="281"/>
      <c r="Q76" s="281"/>
      <c r="R76" s="281"/>
      <c r="S76" s="281"/>
      <c r="T76" s="281"/>
      <c r="U76" s="281"/>
      <c r="V76" s="281"/>
      <c r="W76" s="281"/>
      <c r="X76" s="281"/>
      <c r="Y76" s="281"/>
      <c r="Z76" s="281"/>
      <c r="AA76" s="281"/>
      <c r="AB76" s="281"/>
      <c r="AC76" s="281"/>
      <c r="AD76" s="281"/>
      <c r="AE76" s="281"/>
      <c r="AF76" s="281"/>
      <c r="AG76" s="281"/>
      <c r="AH76" s="281"/>
      <c r="AI76" s="281"/>
      <c r="AJ76" s="281"/>
      <c r="AK76" s="281"/>
      <c r="AL76" s="281"/>
      <c r="AM76" s="281"/>
      <c r="AN76" s="281"/>
      <c r="AO76" s="281"/>
      <c r="AP76" s="281"/>
      <c r="AQ76" s="281"/>
      <c r="AR76" s="281"/>
      <c r="AS76" s="281"/>
      <c r="AT76" s="281"/>
      <c r="AU76" s="281"/>
      <c r="AV76" s="281"/>
      <c r="AW76" s="281"/>
      <c r="AX76" s="281"/>
      <c r="AY76" s="281"/>
      <c r="AZ76" s="281"/>
    </row>
    <row r="77" spans="1:52" x14ac:dyDescent="0.25">
      <c r="L77" s="281"/>
      <c r="M77" s="281"/>
      <c r="N77" s="281"/>
      <c r="O77" s="281"/>
      <c r="P77" s="281"/>
      <c r="Q77" s="281"/>
      <c r="R77" s="281"/>
      <c r="S77" s="281"/>
      <c r="T77" s="281"/>
      <c r="U77" s="281"/>
      <c r="V77" s="281"/>
      <c r="W77" s="281"/>
      <c r="X77" s="281"/>
      <c r="Y77" s="281"/>
      <c r="Z77" s="281"/>
      <c r="AA77" s="281"/>
      <c r="AB77" s="281"/>
      <c r="AC77" s="281"/>
      <c r="AD77" s="281"/>
      <c r="AE77" s="281"/>
      <c r="AF77" s="281"/>
      <c r="AG77" s="281"/>
      <c r="AH77" s="281"/>
      <c r="AI77" s="281"/>
      <c r="AJ77" s="281"/>
      <c r="AK77" s="281"/>
      <c r="AL77" s="281"/>
      <c r="AM77" s="281"/>
      <c r="AN77" s="281"/>
      <c r="AO77" s="281"/>
      <c r="AP77" s="281"/>
      <c r="AQ77" s="281"/>
      <c r="AR77" s="281"/>
      <c r="AS77" s="281"/>
      <c r="AT77" s="281"/>
      <c r="AU77" s="281"/>
      <c r="AV77" s="281"/>
      <c r="AW77" s="281"/>
      <c r="AX77" s="281"/>
      <c r="AY77" s="281"/>
      <c r="AZ77" s="281"/>
    </row>
    <row r="78" spans="1:52" x14ac:dyDescent="0.25">
      <c r="L78" s="281"/>
      <c r="M78" s="281"/>
      <c r="N78" s="281"/>
      <c r="O78" s="281"/>
      <c r="P78" s="281"/>
      <c r="Q78" s="281"/>
      <c r="R78" s="281"/>
      <c r="S78" s="281"/>
      <c r="T78" s="281"/>
      <c r="U78" s="281"/>
      <c r="V78" s="281"/>
      <c r="W78" s="281"/>
      <c r="X78" s="281"/>
      <c r="Y78" s="281"/>
      <c r="Z78" s="281"/>
      <c r="AA78" s="281"/>
      <c r="AB78" s="281"/>
      <c r="AC78" s="281"/>
      <c r="AD78" s="281"/>
      <c r="AE78" s="281"/>
      <c r="AF78" s="281"/>
      <c r="AG78" s="281"/>
      <c r="AH78" s="281"/>
      <c r="AI78" s="281"/>
      <c r="AJ78" s="281"/>
      <c r="AK78" s="281"/>
      <c r="AL78" s="281"/>
      <c r="AM78" s="281"/>
      <c r="AN78" s="281"/>
      <c r="AO78" s="281"/>
      <c r="AP78" s="281"/>
      <c r="AQ78" s="281"/>
      <c r="AR78" s="281"/>
      <c r="AS78" s="281"/>
      <c r="AT78" s="281"/>
      <c r="AU78" s="281"/>
      <c r="AV78" s="281"/>
      <c r="AW78" s="281"/>
      <c r="AX78" s="281"/>
      <c r="AY78" s="281"/>
      <c r="AZ78" s="281"/>
    </row>
    <row r="79" spans="1:52" x14ac:dyDescent="0.25">
      <c r="L79" s="281"/>
      <c r="M79" s="281"/>
      <c r="N79" s="281"/>
      <c r="O79" s="281"/>
      <c r="P79" s="281"/>
      <c r="Q79" s="281"/>
      <c r="R79" s="281"/>
      <c r="S79" s="281"/>
      <c r="T79" s="281"/>
      <c r="U79" s="281"/>
      <c r="V79" s="281"/>
      <c r="W79" s="281"/>
      <c r="X79" s="281"/>
      <c r="Y79" s="281"/>
      <c r="Z79" s="281"/>
      <c r="AA79" s="281"/>
      <c r="AB79" s="281"/>
      <c r="AC79" s="281"/>
      <c r="AD79" s="281"/>
      <c r="AE79" s="281"/>
      <c r="AF79" s="281"/>
      <c r="AG79" s="281"/>
      <c r="AH79" s="281"/>
      <c r="AI79" s="281"/>
      <c r="AJ79" s="281"/>
      <c r="AK79" s="281"/>
      <c r="AL79" s="281"/>
      <c r="AM79" s="281"/>
      <c r="AN79" s="281"/>
      <c r="AO79" s="281"/>
      <c r="AP79" s="281"/>
      <c r="AQ79" s="281"/>
      <c r="AR79" s="281"/>
      <c r="AS79" s="281"/>
      <c r="AT79" s="281"/>
      <c r="AU79" s="281"/>
      <c r="AV79" s="281"/>
      <c r="AW79" s="281"/>
      <c r="AX79" s="281"/>
      <c r="AY79" s="281"/>
      <c r="AZ79" s="281"/>
    </row>
    <row r="80" spans="1:52" x14ac:dyDescent="0.25">
      <c r="L80" s="281"/>
      <c r="M80" s="281"/>
      <c r="N80" s="281"/>
      <c r="O80" s="281"/>
      <c r="P80" s="281"/>
      <c r="Q80" s="281"/>
      <c r="R80" s="281"/>
      <c r="S80" s="281"/>
      <c r="T80" s="281"/>
      <c r="U80" s="281"/>
      <c r="V80" s="281"/>
      <c r="W80" s="281"/>
      <c r="X80" s="281"/>
      <c r="Y80" s="281"/>
      <c r="Z80" s="281"/>
      <c r="AA80" s="281"/>
      <c r="AB80" s="281"/>
      <c r="AC80" s="281"/>
      <c r="AD80" s="281"/>
      <c r="AE80" s="281"/>
      <c r="AF80" s="281"/>
      <c r="AG80" s="281"/>
      <c r="AH80" s="281"/>
      <c r="AI80" s="281"/>
      <c r="AJ80" s="281"/>
      <c r="AK80" s="281"/>
      <c r="AL80" s="281"/>
      <c r="AM80" s="281"/>
      <c r="AN80" s="281"/>
      <c r="AO80" s="281"/>
      <c r="AP80" s="281"/>
      <c r="AQ80" s="281"/>
      <c r="AR80" s="281"/>
      <c r="AS80" s="281"/>
      <c r="AT80" s="281"/>
      <c r="AU80" s="281"/>
      <c r="AV80" s="281"/>
      <c r="AW80" s="281"/>
      <c r="AX80" s="281"/>
      <c r="AY80" s="281"/>
      <c r="AZ80" s="281"/>
    </row>
    <row r="81" spans="12:52" x14ac:dyDescent="0.25">
      <c r="L81" s="281"/>
      <c r="M81" s="281"/>
      <c r="N81" s="281"/>
      <c r="O81" s="281"/>
      <c r="P81" s="281"/>
      <c r="Q81" s="281"/>
      <c r="R81" s="281"/>
      <c r="S81" s="281"/>
      <c r="T81" s="281"/>
      <c r="U81" s="281"/>
      <c r="V81" s="281"/>
      <c r="W81" s="281"/>
      <c r="X81" s="281"/>
      <c r="Y81" s="281"/>
      <c r="Z81" s="281"/>
      <c r="AA81" s="281"/>
      <c r="AB81" s="281"/>
      <c r="AC81" s="281"/>
      <c r="AD81" s="281"/>
      <c r="AE81" s="281"/>
      <c r="AF81" s="281"/>
      <c r="AG81" s="281"/>
      <c r="AH81" s="281"/>
      <c r="AI81" s="281"/>
      <c r="AJ81" s="281"/>
      <c r="AK81" s="281"/>
      <c r="AL81" s="281"/>
      <c r="AM81" s="281"/>
      <c r="AN81" s="281"/>
      <c r="AO81" s="281"/>
      <c r="AP81" s="281"/>
      <c r="AQ81" s="281"/>
      <c r="AR81" s="281"/>
      <c r="AS81" s="281"/>
      <c r="AT81" s="281"/>
      <c r="AU81" s="281"/>
      <c r="AV81" s="281"/>
      <c r="AW81" s="281"/>
      <c r="AX81" s="281"/>
      <c r="AY81" s="281"/>
      <c r="AZ81" s="281"/>
    </row>
    <row r="82" spans="12:52" x14ac:dyDescent="0.25">
      <c r="L82" s="281"/>
      <c r="M82" s="281"/>
      <c r="N82" s="281"/>
      <c r="O82" s="281"/>
      <c r="P82" s="281"/>
      <c r="Q82" s="281"/>
      <c r="R82" s="281"/>
      <c r="S82" s="281"/>
      <c r="T82" s="281"/>
      <c r="U82" s="281"/>
      <c r="V82" s="281"/>
      <c r="W82" s="281"/>
      <c r="X82" s="281"/>
      <c r="Y82" s="281"/>
      <c r="Z82" s="281"/>
      <c r="AA82" s="281"/>
      <c r="AB82" s="281"/>
      <c r="AC82" s="281"/>
      <c r="AD82" s="281"/>
      <c r="AE82" s="281"/>
      <c r="AF82" s="281"/>
      <c r="AG82" s="281"/>
      <c r="AH82" s="281"/>
      <c r="AI82" s="281"/>
      <c r="AJ82" s="281"/>
      <c r="AK82" s="281"/>
      <c r="AL82" s="281"/>
      <c r="AM82" s="281"/>
      <c r="AN82" s="281"/>
      <c r="AO82" s="281"/>
      <c r="AP82" s="281"/>
      <c r="AQ82" s="281"/>
      <c r="AR82" s="281"/>
      <c r="AS82" s="281"/>
      <c r="AT82" s="281"/>
      <c r="AU82" s="281"/>
      <c r="AV82" s="281"/>
      <c r="AW82" s="281"/>
      <c r="AX82" s="281"/>
      <c r="AY82" s="281"/>
      <c r="AZ82" s="281"/>
    </row>
    <row r="83" spans="12:52" x14ac:dyDescent="0.25">
      <c r="L83" s="281"/>
      <c r="M83" s="281"/>
      <c r="N83" s="281"/>
      <c r="O83" s="281"/>
      <c r="P83" s="281"/>
      <c r="Q83" s="281"/>
      <c r="R83" s="281"/>
      <c r="S83" s="281"/>
      <c r="T83" s="281"/>
      <c r="U83" s="281"/>
      <c r="V83" s="281"/>
      <c r="W83" s="281"/>
      <c r="X83" s="281"/>
      <c r="Y83" s="281"/>
      <c r="Z83" s="281"/>
      <c r="AA83" s="281"/>
      <c r="AB83" s="281"/>
      <c r="AC83" s="281"/>
      <c r="AD83" s="281"/>
      <c r="AE83" s="281"/>
      <c r="AF83" s="281"/>
      <c r="AG83" s="281"/>
      <c r="AH83" s="281"/>
      <c r="AI83" s="281"/>
      <c r="AJ83" s="281"/>
      <c r="AK83" s="281"/>
      <c r="AL83" s="281"/>
      <c r="AM83" s="281"/>
      <c r="AN83" s="281"/>
      <c r="AO83" s="281"/>
      <c r="AP83" s="281"/>
      <c r="AQ83" s="281"/>
      <c r="AR83" s="281"/>
      <c r="AS83" s="281"/>
      <c r="AT83" s="281"/>
      <c r="AU83" s="281"/>
      <c r="AV83" s="281"/>
      <c r="AW83" s="281"/>
      <c r="AX83" s="281"/>
      <c r="AY83" s="281"/>
      <c r="AZ83" s="281"/>
    </row>
    <row r="84" spans="12:52" x14ac:dyDescent="0.25">
      <c r="L84" s="281"/>
      <c r="M84" s="281"/>
      <c r="N84" s="281"/>
      <c r="O84" s="281"/>
      <c r="P84" s="281"/>
      <c r="Q84" s="281"/>
      <c r="R84" s="281"/>
      <c r="S84" s="281"/>
      <c r="T84" s="281"/>
      <c r="U84" s="281"/>
      <c r="V84" s="281"/>
      <c r="W84" s="281"/>
      <c r="X84" s="281"/>
      <c r="Y84" s="281"/>
      <c r="Z84" s="281"/>
      <c r="AA84" s="281"/>
      <c r="AB84" s="281"/>
      <c r="AC84" s="281"/>
      <c r="AD84" s="281"/>
      <c r="AE84" s="281"/>
      <c r="AF84" s="281"/>
      <c r="AG84" s="281"/>
      <c r="AH84" s="281"/>
      <c r="AI84" s="281"/>
      <c r="AJ84" s="281"/>
      <c r="AK84" s="281"/>
      <c r="AL84" s="281"/>
      <c r="AM84" s="281"/>
      <c r="AN84" s="281"/>
      <c r="AO84" s="281"/>
      <c r="AP84" s="281"/>
      <c r="AQ84" s="281"/>
      <c r="AR84" s="281"/>
      <c r="AS84" s="281"/>
      <c r="AT84" s="281"/>
      <c r="AU84" s="281"/>
      <c r="AV84" s="281"/>
      <c r="AW84" s="281"/>
      <c r="AX84" s="281"/>
      <c r="AY84" s="281"/>
      <c r="AZ84" s="281"/>
    </row>
    <row r="85" spans="12:52" x14ac:dyDescent="0.25">
      <c r="L85" s="281"/>
      <c r="M85" s="281"/>
      <c r="N85" s="281"/>
      <c r="O85" s="281"/>
      <c r="P85" s="281"/>
      <c r="Q85" s="281"/>
      <c r="R85" s="281"/>
      <c r="S85" s="281"/>
      <c r="T85" s="281"/>
      <c r="U85" s="281"/>
      <c r="V85" s="281"/>
      <c r="W85" s="281"/>
      <c r="X85" s="281"/>
      <c r="Y85" s="281"/>
      <c r="Z85" s="281"/>
      <c r="AA85" s="281"/>
      <c r="AB85" s="281"/>
      <c r="AC85" s="281"/>
      <c r="AD85" s="281"/>
      <c r="AE85" s="281"/>
      <c r="AF85" s="281"/>
      <c r="AG85" s="281"/>
      <c r="AH85" s="281"/>
      <c r="AI85" s="281"/>
      <c r="AJ85" s="281"/>
      <c r="AK85" s="281"/>
      <c r="AL85" s="281"/>
      <c r="AM85" s="281"/>
      <c r="AN85" s="281"/>
      <c r="AO85" s="281"/>
      <c r="AP85" s="281"/>
      <c r="AQ85" s="281"/>
      <c r="AR85" s="281"/>
      <c r="AS85" s="281"/>
      <c r="AT85" s="281"/>
      <c r="AU85" s="281"/>
      <c r="AV85" s="281"/>
      <c r="AW85" s="281"/>
      <c r="AX85" s="281"/>
      <c r="AY85" s="281"/>
      <c r="AZ85" s="281"/>
    </row>
    <row r="86" spans="12:52" x14ac:dyDescent="0.25">
      <c r="L86" s="281"/>
      <c r="M86" s="281"/>
      <c r="N86" s="281"/>
      <c r="O86" s="281"/>
      <c r="P86" s="281"/>
      <c r="Q86" s="281"/>
      <c r="R86" s="281"/>
      <c r="S86" s="281"/>
      <c r="T86" s="281"/>
      <c r="U86" s="281"/>
      <c r="V86" s="281"/>
      <c r="W86" s="281"/>
      <c r="X86" s="281"/>
      <c r="Y86" s="281"/>
      <c r="Z86" s="281"/>
      <c r="AA86" s="281"/>
      <c r="AB86" s="281"/>
      <c r="AC86" s="281"/>
      <c r="AD86" s="281"/>
      <c r="AE86" s="281"/>
      <c r="AF86" s="281"/>
      <c r="AG86" s="281"/>
      <c r="AH86" s="281"/>
      <c r="AI86" s="281"/>
      <c r="AJ86" s="281"/>
      <c r="AK86" s="281"/>
      <c r="AL86" s="281"/>
      <c r="AM86" s="281"/>
      <c r="AN86" s="281"/>
      <c r="AO86" s="281"/>
      <c r="AP86" s="281"/>
      <c r="AQ86" s="281"/>
      <c r="AR86" s="281"/>
      <c r="AS86" s="281"/>
      <c r="AT86" s="281"/>
      <c r="AU86" s="281"/>
      <c r="AV86" s="281"/>
      <c r="AW86" s="281"/>
      <c r="AX86" s="281"/>
      <c r="AY86" s="281"/>
      <c r="AZ86" s="281"/>
    </row>
    <row r="87" spans="12:52" x14ac:dyDescent="0.25">
      <c r="L87" s="281"/>
      <c r="M87" s="281"/>
      <c r="N87" s="281"/>
      <c r="O87" s="281"/>
      <c r="P87" s="281"/>
      <c r="Q87" s="281"/>
      <c r="R87" s="281"/>
      <c r="S87" s="281"/>
      <c r="T87" s="281"/>
      <c r="U87" s="281"/>
      <c r="V87" s="281"/>
      <c r="W87" s="281"/>
      <c r="X87" s="281"/>
      <c r="Y87" s="281"/>
      <c r="Z87" s="281"/>
      <c r="AA87" s="281"/>
      <c r="AB87" s="281"/>
      <c r="AC87" s="281"/>
      <c r="AD87" s="281"/>
      <c r="AE87" s="281"/>
      <c r="AF87" s="281"/>
      <c r="AG87" s="281"/>
      <c r="AH87" s="281"/>
      <c r="AI87" s="281"/>
      <c r="AJ87" s="281"/>
      <c r="AK87" s="281"/>
      <c r="AL87" s="281"/>
      <c r="AM87" s="281"/>
      <c r="AN87" s="281"/>
      <c r="AO87" s="281"/>
      <c r="AP87" s="281"/>
      <c r="AQ87" s="281"/>
      <c r="AR87" s="281"/>
      <c r="AS87" s="281"/>
      <c r="AT87" s="281"/>
      <c r="AU87" s="281"/>
      <c r="AV87" s="281"/>
      <c r="AW87" s="281"/>
      <c r="AX87" s="281"/>
      <c r="AY87" s="281"/>
      <c r="AZ87" s="281"/>
    </row>
    <row r="88" spans="12:52" x14ac:dyDescent="0.25">
      <c r="L88" s="281"/>
      <c r="M88" s="281"/>
      <c r="N88" s="281"/>
      <c r="O88" s="281"/>
      <c r="P88" s="281"/>
      <c r="Q88" s="281"/>
      <c r="R88" s="281"/>
      <c r="S88" s="281"/>
      <c r="T88" s="281"/>
      <c r="U88" s="281"/>
      <c r="V88" s="281"/>
      <c r="W88" s="281"/>
      <c r="X88" s="281"/>
      <c r="Y88" s="281"/>
      <c r="Z88" s="281"/>
      <c r="AA88" s="281"/>
      <c r="AB88" s="281"/>
      <c r="AC88" s="281"/>
      <c r="AD88" s="281"/>
      <c r="AE88" s="281"/>
      <c r="AF88" s="281"/>
      <c r="AG88" s="281"/>
      <c r="AH88" s="281"/>
      <c r="AI88" s="281"/>
      <c r="AJ88" s="281"/>
      <c r="AK88" s="281"/>
      <c r="AL88" s="281"/>
      <c r="AM88" s="281"/>
      <c r="AN88" s="281"/>
      <c r="AO88" s="281"/>
      <c r="AP88" s="281"/>
      <c r="AQ88" s="281"/>
      <c r="AR88" s="281"/>
      <c r="AS88" s="281"/>
      <c r="AT88" s="281"/>
      <c r="AU88" s="281"/>
      <c r="AV88" s="281"/>
      <c r="AW88" s="281"/>
      <c r="AX88" s="281"/>
      <c r="AY88" s="281"/>
      <c r="AZ88" s="281"/>
    </row>
    <row r="89" spans="12:52" x14ac:dyDescent="0.25">
      <c r="L89" s="281"/>
      <c r="M89" s="281"/>
      <c r="N89" s="281"/>
      <c r="O89" s="281"/>
      <c r="P89" s="281"/>
      <c r="Q89" s="281"/>
      <c r="R89" s="281"/>
      <c r="S89" s="281"/>
      <c r="T89" s="281"/>
      <c r="U89" s="281"/>
      <c r="V89" s="281"/>
      <c r="W89" s="281"/>
      <c r="X89" s="281"/>
      <c r="Y89" s="281"/>
      <c r="Z89" s="281"/>
      <c r="AA89" s="281"/>
      <c r="AB89" s="281"/>
      <c r="AC89" s="281"/>
      <c r="AD89" s="281"/>
      <c r="AE89" s="281"/>
      <c r="AF89" s="281"/>
      <c r="AG89" s="281"/>
      <c r="AH89" s="281"/>
      <c r="AI89" s="281"/>
      <c r="AJ89" s="281"/>
      <c r="AK89" s="281"/>
      <c r="AL89" s="281"/>
      <c r="AM89" s="281"/>
      <c r="AN89" s="281"/>
      <c r="AO89" s="281"/>
      <c r="AP89" s="281"/>
      <c r="AQ89" s="281"/>
      <c r="AR89" s="281"/>
      <c r="AS89" s="281"/>
      <c r="AT89" s="281"/>
      <c r="AU89" s="281"/>
      <c r="AV89" s="281"/>
      <c r="AW89" s="281"/>
      <c r="AX89" s="281"/>
      <c r="AY89" s="281"/>
      <c r="AZ89" s="281"/>
    </row>
    <row r="90" spans="12:52" x14ac:dyDescent="0.25">
      <c r="L90" s="281"/>
      <c r="M90" s="281"/>
      <c r="N90" s="281"/>
      <c r="O90" s="281"/>
      <c r="P90" s="281"/>
      <c r="Q90" s="281"/>
      <c r="R90" s="281"/>
      <c r="S90" s="281"/>
      <c r="T90" s="281"/>
      <c r="U90" s="281"/>
      <c r="V90" s="281"/>
      <c r="W90" s="281"/>
      <c r="X90" s="281"/>
      <c r="Y90" s="281"/>
      <c r="Z90" s="281"/>
      <c r="AA90" s="281"/>
      <c r="AB90" s="281"/>
      <c r="AC90" s="281"/>
      <c r="AD90" s="281"/>
      <c r="AE90" s="281"/>
      <c r="AF90" s="281"/>
      <c r="AG90" s="281"/>
      <c r="AH90" s="281"/>
      <c r="AI90" s="281"/>
      <c r="AJ90" s="281"/>
      <c r="AK90" s="281"/>
      <c r="AL90" s="281"/>
      <c r="AM90" s="281"/>
      <c r="AN90" s="281"/>
      <c r="AO90" s="281"/>
      <c r="AP90" s="281"/>
      <c r="AQ90" s="281"/>
      <c r="AR90" s="281"/>
      <c r="AS90" s="281"/>
      <c r="AT90" s="281"/>
      <c r="AU90" s="281"/>
      <c r="AV90" s="281"/>
      <c r="AW90" s="281"/>
      <c r="AX90" s="281"/>
      <c r="AY90" s="281"/>
      <c r="AZ90" s="281"/>
    </row>
    <row r="91" spans="12:52" x14ac:dyDescent="0.25">
      <c r="L91" s="281"/>
      <c r="M91" s="281"/>
      <c r="N91" s="281"/>
      <c r="O91" s="281"/>
      <c r="P91" s="281"/>
      <c r="Q91" s="281"/>
      <c r="R91" s="281"/>
      <c r="S91" s="281"/>
      <c r="T91" s="281"/>
      <c r="U91" s="281"/>
      <c r="V91" s="281"/>
      <c r="W91" s="281"/>
      <c r="X91" s="281"/>
      <c r="Y91" s="281"/>
      <c r="Z91" s="281"/>
      <c r="AA91" s="281"/>
      <c r="AB91" s="281"/>
      <c r="AC91" s="281"/>
      <c r="AD91" s="281"/>
      <c r="AE91" s="281"/>
      <c r="AF91" s="281"/>
      <c r="AG91" s="281"/>
      <c r="AH91" s="281"/>
      <c r="AI91" s="281"/>
      <c r="AJ91" s="281"/>
      <c r="AK91" s="281"/>
      <c r="AL91" s="281"/>
      <c r="AM91" s="281"/>
      <c r="AN91" s="281"/>
      <c r="AO91" s="281"/>
      <c r="AP91" s="281"/>
      <c r="AQ91" s="281"/>
      <c r="AR91" s="281"/>
      <c r="AS91" s="281"/>
      <c r="AT91" s="281"/>
      <c r="AU91" s="281"/>
      <c r="AV91" s="281"/>
      <c r="AW91" s="281"/>
      <c r="AX91" s="281"/>
      <c r="AY91" s="281"/>
      <c r="AZ91" s="281"/>
    </row>
    <row r="92" spans="12:52" x14ac:dyDescent="0.25">
      <c r="L92" s="281"/>
      <c r="M92" s="281"/>
      <c r="N92" s="281"/>
      <c r="O92" s="281"/>
      <c r="P92" s="281"/>
      <c r="Q92" s="281"/>
      <c r="R92" s="281"/>
      <c r="S92" s="281"/>
      <c r="T92" s="281"/>
      <c r="U92" s="281"/>
      <c r="V92" s="281"/>
      <c r="W92" s="281"/>
      <c r="X92" s="281"/>
      <c r="Y92" s="281"/>
      <c r="Z92" s="281"/>
      <c r="AA92" s="281"/>
      <c r="AB92" s="281"/>
      <c r="AC92" s="281"/>
      <c r="AD92" s="281"/>
      <c r="AE92" s="281"/>
      <c r="AF92" s="281"/>
      <c r="AG92" s="281"/>
      <c r="AH92" s="281"/>
      <c r="AI92" s="281"/>
      <c r="AJ92" s="281"/>
      <c r="AK92" s="281"/>
      <c r="AL92" s="281"/>
      <c r="AM92" s="281"/>
      <c r="AN92" s="281"/>
      <c r="AO92" s="281"/>
      <c r="AP92" s="281"/>
      <c r="AQ92" s="281"/>
      <c r="AR92" s="281"/>
      <c r="AS92" s="281"/>
      <c r="AT92" s="281"/>
      <c r="AU92" s="281"/>
      <c r="AV92" s="281"/>
      <c r="AW92" s="281"/>
      <c r="AX92" s="281"/>
      <c r="AY92" s="281"/>
      <c r="AZ92" s="281"/>
    </row>
    <row r="93" spans="12:52" x14ac:dyDescent="0.25">
      <c r="L93" s="281"/>
      <c r="M93" s="281"/>
      <c r="N93" s="281"/>
      <c r="O93" s="281"/>
      <c r="P93" s="281"/>
      <c r="Q93" s="281"/>
      <c r="R93" s="281"/>
      <c r="S93" s="281"/>
      <c r="T93" s="281"/>
      <c r="U93" s="281"/>
      <c r="V93" s="281"/>
      <c r="W93" s="281"/>
      <c r="X93" s="281"/>
      <c r="Y93" s="281"/>
      <c r="Z93" s="281"/>
      <c r="AA93" s="281"/>
      <c r="AB93" s="281"/>
      <c r="AC93" s="281"/>
      <c r="AD93" s="281"/>
      <c r="AE93" s="281"/>
      <c r="AF93" s="281"/>
      <c r="AG93" s="281"/>
      <c r="AH93" s="281"/>
      <c r="AI93" s="281"/>
      <c r="AJ93" s="281"/>
      <c r="AK93" s="281"/>
      <c r="AL93" s="281"/>
      <c r="AM93" s="281"/>
      <c r="AN93" s="281"/>
      <c r="AO93" s="281"/>
      <c r="AP93" s="281"/>
      <c r="AQ93" s="281"/>
      <c r="AR93" s="281"/>
      <c r="AS93" s="281"/>
      <c r="AT93" s="281"/>
      <c r="AU93" s="281"/>
      <c r="AV93" s="281"/>
      <c r="AW93" s="281"/>
      <c r="AX93" s="281"/>
      <c r="AY93" s="281"/>
      <c r="AZ93" s="281"/>
    </row>
    <row r="94" spans="12:52" x14ac:dyDescent="0.25">
      <c r="L94" s="281"/>
      <c r="M94" s="281"/>
      <c r="N94" s="281"/>
      <c r="O94" s="281"/>
      <c r="P94" s="281"/>
      <c r="Q94" s="281"/>
      <c r="R94" s="281"/>
      <c r="S94" s="281"/>
      <c r="T94" s="281"/>
      <c r="U94" s="281"/>
      <c r="V94" s="281"/>
      <c r="W94" s="281"/>
      <c r="X94" s="281"/>
      <c r="Y94" s="281"/>
      <c r="Z94" s="281"/>
      <c r="AA94" s="281"/>
      <c r="AB94" s="281"/>
      <c r="AC94" s="281"/>
      <c r="AD94" s="281"/>
      <c r="AE94" s="281"/>
      <c r="AF94" s="281"/>
      <c r="AG94" s="281"/>
      <c r="AH94" s="281"/>
      <c r="AI94" s="281"/>
      <c r="AJ94" s="281"/>
      <c r="AK94" s="281"/>
      <c r="AL94" s="281"/>
      <c r="AM94" s="281"/>
      <c r="AN94" s="281"/>
      <c r="AO94" s="281"/>
      <c r="AP94" s="281"/>
      <c r="AQ94" s="281"/>
      <c r="AR94" s="281"/>
      <c r="AS94" s="281"/>
      <c r="AT94" s="281"/>
      <c r="AU94" s="281"/>
      <c r="AV94" s="281"/>
      <c r="AW94" s="281"/>
      <c r="AX94" s="281"/>
      <c r="AY94" s="281"/>
      <c r="AZ94" s="281"/>
    </row>
    <row r="95" spans="12:52" x14ac:dyDescent="0.25">
      <c r="L95" s="281"/>
      <c r="M95" s="281"/>
      <c r="N95" s="281"/>
      <c r="O95" s="281"/>
      <c r="P95" s="281"/>
      <c r="Q95" s="281"/>
      <c r="R95" s="281"/>
      <c r="S95" s="281"/>
      <c r="T95" s="281"/>
      <c r="U95" s="281"/>
      <c r="V95" s="281"/>
      <c r="W95" s="281"/>
      <c r="X95" s="281"/>
      <c r="Y95" s="281"/>
      <c r="Z95" s="281"/>
      <c r="AA95" s="281"/>
      <c r="AB95" s="281"/>
      <c r="AC95" s="281"/>
      <c r="AD95" s="281"/>
      <c r="AE95" s="281"/>
      <c r="AF95" s="281"/>
      <c r="AG95" s="281"/>
      <c r="AH95" s="281"/>
      <c r="AI95" s="281"/>
      <c r="AJ95" s="281"/>
      <c r="AK95" s="281"/>
      <c r="AL95" s="281"/>
      <c r="AM95" s="281"/>
      <c r="AN95" s="281"/>
      <c r="AO95" s="281"/>
      <c r="AP95" s="281"/>
      <c r="AQ95" s="281"/>
      <c r="AR95" s="281"/>
      <c r="AS95" s="281"/>
      <c r="AT95" s="281"/>
      <c r="AU95" s="281"/>
      <c r="AV95" s="281"/>
      <c r="AW95" s="281"/>
      <c r="AX95" s="281"/>
      <c r="AY95" s="281"/>
      <c r="AZ95" s="281"/>
    </row>
    <row r="96" spans="12:52" x14ac:dyDescent="0.25">
      <c r="L96" s="281"/>
      <c r="M96" s="281"/>
      <c r="N96" s="281"/>
      <c r="O96" s="281"/>
      <c r="P96" s="281"/>
      <c r="Q96" s="281"/>
      <c r="R96" s="281"/>
      <c r="S96" s="281"/>
      <c r="T96" s="281"/>
      <c r="U96" s="281"/>
      <c r="V96" s="281"/>
      <c r="W96" s="281"/>
      <c r="X96" s="281"/>
      <c r="Y96" s="281"/>
      <c r="Z96" s="281"/>
      <c r="AA96" s="281"/>
      <c r="AB96" s="281"/>
      <c r="AC96" s="281"/>
      <c r="AD96" s="281"/>
      <c r="AE96" s="281"/>
      <c r="AF96" s="281"/>
      <c r="AG96" s="281"/>
      <c r="AH96" s="281"/>
      <c r="AI96" s="281"/>
      <c r="AJ96" s="281"/>
      <c r="AK96" s="281"/>
      <c r="AL96" s="281"/>
      <c r="AM96" s="281"/>
      <c r="AN96" s="281"/>
      <c r="AO96" s="281"/>
      <c r="AP96" s="281"/>
      <c r="AQ96" s="281"/>
      <c r="AR96" s="281"/>
      <c r="AS96" s="281"/>
      <c r="AT96" s="281"/>
      <c r="AU96" s="281"/>
      <c r="AV96" s="281"/>
      <c r="AW96" s="281"/>
      <c r="AX96" s="281"/>
      <c r="AY96" s="281"/>
      <c r="AZ96" s="281"/>
    </row>
    <row r="97" spans="12:52" x14ac:dyDescent="0.25">
      <c r="L97" s="281"/>
      <c r="M97" s="281"/>
      <c r="N97" s="281"/>
      <c r="O97" s="281"/>
      <c r="P97" s="281"/>
      <c r="Q97" s="281"/>
      <c r="R97" s="281"/>
      <c r="S97" s="281"/>
      <c r="T97" s="281"/>
      <c r="U97" s="281"/>
      <c r="V97" s="281"/>
      <c r="W97" s="281"/>
      <c r="X97" s="281"/>
      <c r="Y97" s="281"/>
      <c r="Z97" s="281"/>
      <c r="AA97" s="281"/>
      <c r="AB97" s="281"/>
      <c r="AC97" s="281"/>
      <c r="AD97" s="281"/>
      <c r="AE97" s="281"/>
      <c r="AF97" s="281"/>
      <c r="AG97" s="281"/>
      <c r="AH97" s="281"/>
      <c r="AI97" s="281"/>
      <c r="AJ97" s="281"/>
      <c r="AK97" s="281"/>
      <c r="AL97" s="281"/>
      <c r="AM97" s="281"/>
      <c r="AN97" s="281"/>
      <c r="AO97" s="281"/>
      <c r="AP97" s="281"/>
      <c r="AQ97" s="281"/>
      <c r="AR97" s="281"/>
      <c r="AS97" s="281"/>
      <c r="AT97" s="281"/>
      <c r="AU97" s="281"/>
      <c r="AV97" s="281"/>
      <c r="AW97" s="281"/>
      <c r="AX97" s="281"/>
      <c r="AY97" s="281"/>
      <c r="AZ97" s="281"/>
    </row>
    <row r="98" spans="12:52" x14ac:dyDescent="0.25">
      <c r="L98" s="281"/>
      <c r="M98" s="281"/>
      <c r="N98" s="281"/>
      <c r="O98" s="281"/>
      <c r="P98" s="281"/>
      <c r="Q98" s="281"/>
      <c r="R98" s="281"/>
      <c r="S98" s="281"/>
      <c r="T98" s="281"/>
      <c r="U98" s="281"/>
      <c r="V98" s="281"/>
      <c r="W98" s="281"/>
      <c r="X98" s="281"/>
      <c r="Y98" s="281"/>
      <c r="Z98" s="281"/>
      <c r="AA98" s="281"/>
      <c r="AB98" s="281"/>
      <c r="AC98" s="281"/>
      <c r="AD98" s="281"/>
      <c r="AE98" s="281"/>
      <c r="AF98" s="281"/>
      <c r="AG98" s="281"/>
      <c r="AH98" s="281"/>
      <c r="AI98" s="281"/>
      <c r="AJ98" s="281"/>
      <c r="AK98" s="281"/>
      <c r="AL98" s="281"/>
      <c r="AM98" s="281"/>
      <c r="AN98" s="281"/>
      <c r="AO98" s="281"/>
      <c r="AP98" s="281"/>
      <c r="AQ98" s="281"/>
      <c r="AR98" s="281"/>
      <c r="AS98" s="281"/>
      <c r="AT98" s="281"/>
      <c r="AU98" s="281"/>
      <c r="AV98" s="281"/>
      <c r="AW98" s="281"/>
      <c r="AX98" s="281"/>
      <c r="AY98" s="281"/>
      <c r="AZ98" s="281"/>
    </row>
    <row r="99" spans="12:52" x14ac:dyDescent="0.25">
      <c r="L99" s="281"/>
      <c r="M99" s="281"/>
      <c r="N99" s="281"/>
      <c r="O99" s="281"/>
      <c r="P99" s="281"/>
      <c r="Q99" s="281"/>
      <c r="R99" s="281"/>
      <c r="S99" s="281"/>
      <c r="T99" s="281"/>
      <c r="U99" s="281"/>
      <c r="V99" s="281"/>
      <c r="W99" s="281"/>
      <c r="X99" s="281"/>
      <c r="Y99" s="281"/>
      <c r="Z99" s="281"/>
      <c r="AA99" s="281"/>
      <c r="AB99" s="281"/>
      <c r="AC99" s="281"/>
      <c r="AD99" s="281"/>
      <c r="AE99" s="281"/>
      <c r="AF99" s="281"/>
      <c r="AG99" s="281"/>
      <c r="AH99" s="281"/>
      <c r="AI99" s="281"/>
      <c r="AJ99" s="281"/>
      <c r="AK99" s="281"/>
      <c r="AL99" s="281"/>
      <c r="AM99" s="281"/>
      <c r="AN99" s="281"/>
      <c r="AO99" s="281"/>
      <c r="AP99" s="281"/>
      <c r="AQ99" s="281"/>
      <c r="AR99" s="281"/>
      <c r="AS99" s="281"/>
      <c r="AT99" s="281"/>
      <c r="AU99" s="281"/>
      <c r="AV99" s="281"/>
      <c r="AW99" s="281"/>
      <c r="AX99" s="281"/>
      <c r="AY99" s="281"/>
      <c r="AZ99" s="281"/>
    </row>
    <row r="100" spans="12:52" x14ac:dyDescent="0.25">
      <c r="L100" s="281"/>
      <c r="M100" s="281"/>
      <c r="N100" s="281"/>
      <c r="O100" s="281"/>
      <c r="P100" s="281"/>
      <c r="Q100" s="281"/>
      <c r="R100" s="281"/>
      <c r="S100" s="281"/>
      <c r="T100" s="281"/>
      <c r="U100" s="281"/>
      <c r="V100" s="281"/>
      <c r="W100" s="281"/>
      <c r="X100" s="281"/>
      <c r="Y100" s="281"/>
      <c r="Z100" s="281"/>
      <c r="AA100" s="281"/>
      <c r="AB100" s="281"/>
      <c r="AC100" s="281"/>
      <c r="AD100" s="281"/>
      <c r="AE100" s="281"/>
      <c r="AF100" s="281"/>
      <c r="AG100" s="281"/>
      <c r="AH100" s="281"/>
      <c r="AI100" s="281"/>
      <c r="AJ100" s="281"/>
      <c r="AK100" s="281"/>
      <c r="AL100" s="281"/>
      <c r="AM100" s="281"/>
      <c r="AN100" s="281"/>
      <c r="AO100" s="281"/>
      <c r="AP100" s="281"/>
      <c r="AQ100" s="281"/>
      <c r="AR100" s="281"/>
      <c r="AS100" s="281"/>
      <c r="AT100" s="281"/>
      <c r="AU100" s="281"/>
      <c r="AV100" s="281"/>
      <c r="AW100" s="281"/>
      <c r="AX100" s="281"/>
      <c r="AY100" s="281"/>
      <c r="AZ100" s="281"/>
    </row>
  </sheetData>
  <dataConsolidate/>
  <mergeCells count="21">
    <mergeCell ref="A16:H16"/>
    <mergeCell ref="A3:H3"/>
    <mergeCell ref="A11:H11"/>
    <mergeCell ref="A12:H12"/>
    <mergeCell ref="A13:H13"/>
    <mergeCell ref="A15:H15"/>
    <mergeCell ref="A18:H18"/>
    <mergeCell ref="A21:A22"/>
    <mergeCell ref="B21:B22"/>
    <mergeCell ref="C21:C22"/>
    <mergeCell ref="D21:G21"/>
    <mergeCell ref="H21:H22"/>
    <mergeCell ref="A70:B70"/>
    <mergeCell ref="C70:H70"/>
    <mergeCell ref="C71:H71"/>
    <mergeCell ref="A64:B64"/>
    <mergeCell ref="C64:H64"/>
    <mergeCell ref="C65:H65"/>
    <mergeCell ref="A67:B67"/>
    <mergeCell ref="E67:H67"/>
    <mergeCell ref="E68:H68"/>
  </mergeCells>
  <pageMargins left="0.39370078740157483" right="0.39370078740157483" top="0.78740157480314965" bottom="0.39370078740157483" header="0.78740157480314965" footer="0.39370078740157483"/>
  <pageSetup paperSize="9" scale="64" orientation="portrait" r:id="rId1"/>
  <headerFooter alignWithMargins="0">
    <oddFooter>Страница  &amp;P из &amp;N</oddFooter>
  </headerFooter>
  <rowBreaks count="1" manualBreakCount="1">
    <brk id="43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</vt:i4>
      </vt:variant>
    </vt:vector>
  </HeadingPairs>
  <TitlesOfParts>
    <vt:vector size="7" baseType="lpstr">
      <vt:lpstr>Расчет (31-1910)</vt:lpstr>
      <vt:lpstr>НМЦ лота (31-1910)</vt:lpstr>
      <vt:lpstr>Базовые (31-1910)</vt:lpstr>
      <vt:lpstr>Текущие (31-1910)</vt:lpstr>
      <vt:lpstr>'Базовые (31-1910)'!Область_печати</vt:lpstr>
      <vt:lpstr>'Расчет (31-1910)'!Область_печати</vt:lpstr>
      <vt:lpstr>'Текущие (31-1910)'!Область_печати</vt:lpstr>
    </vt:vector>
  </TitlesOfParts>
  <Company>Комиэнерго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Пирковская Елена Григорьевна</dc:creator>
  <cp:lastModifiedBy>Есев Роман Николаевич</cp:lastModifiedBy>
  <cp:lastPrinted>2019-09-17T05:20:54Z</cp:lastPrinted>
  <dcterms:created xsi:type="dcterms:W3CDTF">2013-08-20T09:15:16Z</dcterms:created>
  <dcterms:modified xsi:type="dcterms:W3CDTF">2020-02-16T12:55:13Z</dcterms:modified>
</cp:coreProperties>
</file>